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1" activeTab="3"/>
  </bookViews>
  <sheets>
    <sheet name="Forside" sheetId="1" r:id="rId1"/>
    <sheet name="Ark2" sheetId="2" r:id="rId2"/>
    <sheet name="Ark3" sheetId="3" r:id="rId3"/>
    <sheet name="Samlet" sheetId="4" r:id="rId4"/>
    <sheet name="Hovedafd." sheetId="5" r:id="rId5"/>
    <sheet name="Gymnastik" sheetId="6" r:id="rId6"/>
    <sheet name="Bordtennis" sheetId="7" r:id="rId7"/>
    <sheet name="Håndbold" sheetId="8" r:id="rId8"/>
    <sheet name="fodbold senior" sheetId="9" r:id="rId9"/>
    <sheet name="Floorball" sheetId="10" r:id="rId10"/>
    <sheet name="Fodbold ungdom" sheetId="11" r:id="rId11"/>
    <sheet name="Motion" sheetId="12" r:id="rId12"/>
    <sheet name="Ark4" sheetId="13" r:id="rId13"/>
    <sheet name="påtegnening" sheetId="14" r:id="rId14"/>
  </sheets>
  <definedNames/>
  <calcPr fullCalcOnLoad="1"/>
</workbook>
</file>

<file path=xl/sharedStrings.xml><?xml version="1.0" encoding="utf-8"?>
<sst xmlns="http://schemas.openxmlformats.org/spreadsheetml/2006/main" count="481" uniqueCount="154">
  <si>
    <t>Årsregnskab 2015</t>
  </si>
  <si>
    <t>Benløse Idrætsforening</t>
  </si>
  <si>
    <t>.</t>
  </si>
  <si>
    <t>Til kommentar:</t>
  </si>
  <si>
    <t>Regnskab for perioden 01.01.2015 - 31.12.2015</t>
  </si>
  <si>
    <t>Samlet alle afdelinger</t>
  </si>
  <si>
    <t xml:space="preserve">              Regnskab</t>
  </si>
  <si>
    <t xml:space="preserve">                Budget 2016</t>
  </si>
  <si>
    <t>Indtægter</t>
  </si>
  <si>
    <t>Udgifter</t>
  </si>
  <si>
    <t>Tilskud Ringsted Kommune</t>
  </si>
  <si>
    <t>Kontingent</t>
  </si>
  <si>
    <t>Øvrige indtægter</t>
  </si>
  <si>
    <t>Sponsorater</t>
  </si>
  <si>
    <t>Lysanlæg/klubhus</t>
  </si>
  <si>
    <t>Opvisning</t>
  </si>
  <si>
    <t>Vask</t>
  </si>
  <si>
    <t>Dommere</t>
  </si>
  <si>
    <t>Præmier</t>
  </si>
  <si>
    <t>Rekvisitter</t>
  </si>
  <si>
    <t>Kørsel</t>
  </si>
  <si>
    <t>Omkostningsgodtgørelse</t>
  </si>
  <si>
    <t>Transport/forplejning</t>
  </si>
  <si>
    <t>Frivilligt arbejde</t>
  </si>
  <si>
    <t>Træningslejer</t>
  </si>
  <si>
    <t>Tilmeldinger/stævner</t>
  </si>
  <si>
    <t>Instruktør</t>
  </si>
  <si>
    <t>Generalforsamling/bestyrelse</t>
  </si>
  <si>
    <t>Andre arrangementer</t>
  </si>
  <si>
    <t>Bestyrelseshonorar</t>
  </si>
  <si>
    <t>Husleje</t>
  </si>
  <si>
    <t>Porto</t>
  </si>
  <si>
    <t>Telefon/internet</t>
  </si>
  <si>
    <t>Kursus</t>
  </si>
  <si>
    <t>Møder</t>
  </si>
  <si>
    <t>Diverse/SHF</t>
  </si>
  <si>
    <t>Revisor/advokat</t>
  </si>
  <si>
    <t>Kontorartikler</t>
  </si>
  <si>
    <t>Annoncer</t>
  </si>
  <si>
    <t>Forsikringer</t>
  </si>
  <si>
    <t>Ekstraordinære udgifter</t>
  </si>
  <si>
    <t>Renter/gebyr/udbytte</t>
  </si>
  <si>
    <t>Hjemmeside</t>
  </si>
  <si>
    <t>Edb/inventar/support</t>
  </si>
  <si>
    <t>Afskrivninger</t>
  </si>
  <si>
    <t>Gaver og blomster</t>
  </si>
  <si>
    <t>Årets Resultat</t>
  </si>
  <si>
    <t>AKTIVER:</t>
  </si>
  <si>
    <t>Likvide midler:</t>
  </si>
  <si>
    <t>Hovedafdelingen</t>
  </si>
  <si>
    <t>Bordtennis</t>
  </si>
  <si>
    <t>Håndbold</t>
  </si>
  <si>
    <t>Fodbold senior</t>
  </si>
  <si>
    <t>Fodbold ungdom</t>
  </si>
  <si>
    <t>Gymnastik</t>
  </si>
  <si>
    <t>Motionscenter</t>
  </si>
  <si>
    <t>Floorball</t>
  </si>
  <si>
    <t>Likvide midler i alt</t>
  </si>
  <si>
    <t>Debitor:</t>
  </si>
  <si>
    <t>Fodfodbold ungdom</t>
  </si>
  <si>
    <t>Andre tilgodehavender</t>
  </si>
  <si>
    <t>Inventar/rekvisitter/redskabsrum</t>
  </si>
  <si>
    <t>AKTIVER I ALT</t>
  </si>
  <si>
    <t>PASSIVER:</t>
  </si>
  <si>
    <t>Formue pr.01.01.2015</t>
  </si>
  <si>
    <t xml:space="preserve">Regulering </t>
  </si>
  <si>
    <t>Formue pr. 31.12.2015</t>
  </si>
  <si>
    <t>Kreditorer</t>
  </si>
  <si>
    <t>PASSIVER I ALT</t>
  </si>
  <si>
    <t>Cafeteria</t>
  </si>
  <si>
    <t xml:space="preserve">Tilskud </t>
  </si>
  <si>
    <t>Afskrivning 10%</t>
  </si>
  <si>
    <t>Bestyrelseshonorar/arkivar</t>
  </si>
  <si>
    <t>Andre udgifter/indtægter</t>
  </si>
  <si>
    <t>Lederfest</t>
  </si>
  <si>
    <t>Møder/gaver</t>
  </si>
  <si>
    <t>Kontorartikler/tlf/porto mv</t>
  </si>
  <si>
    <t>Kasse</t>
  </si>
  <si>
    <t>Bank</t>
  </si>
  <si>
    <t>Giro</t>
  </si>
  <si>
    <t>Debitorer</t>
  </si>
  <si>
    <t>Varelager</t>
  </si>
  <si>
    <t>Redskabsrum</t>
  </si>
  <si>
    <t>Gymnastik og stavgang</t>
  </si>
  <si>
    <t>Entreindtægter</t>
  </si>
  <si>
    <t>Øvrigt salg/tilskud kursus</t>
  </si>
  <si>
    <t>Springgrav/afskrivninger</t>
  </si>
  <si>
    <t>Stævner/event</t>
  </si>
  <si>
    <t>Diverse</t>
  </si>
  <si>
    <t>Inventar/rekvisitter</t>
  </si>
  <si>
    <t>Regulering rekvisitter</t>
  </si>
  <si>
    <t>Kontingent, bordtennis</t>
  </si>
  <si>
    <t>Tilmeldinger</t>
  </si>
  <si>
    <t>Øvrige personale omkostninger</t>
  </si>
  <si>
    <t>Kontingenter</t>
  </si>
  <si>
    <t>Øvrige</t>
  </si>
  <si>
    <t>Bankospil</t>
  </si>
  <si>
    <t>Kandis + BIF's venner</t>
  </si>
  <si>
    <t>Legat</t>
  </si>
  <si>
    <t>Blomstersalg</t>
  </si>
  <si>
    <t xml:space="preserve">Sponsorater </t>
  </si>
  <si>
    <t>Bøde/gebyr</t>
  </si>
  <si>
    <t>Bøder</t>
  </si>
  <si>
    <t>Stævner</t>
  </si>
  <si>
    <t>Fodbold Senior</t>
  </si>
  <si>
    <t>BIF</t>
  </si>
  <si>
    <t>Køb af spiller</t>
  </si>
  <si>
    <t>Afslutning</t>
  </si>
  <si>
    <t>Spisning</t>
  </si>
  <si>
    <t>Event</t>
  </si>
  <si>
    <t>Tøjvask</t>
  </si>
  <si>
    <t>Tilskud BIFS Venner + hovedafd.</t>
  </si>
  <si>
    <t>Tilmeldingsgebyr</t>
  </si>
  <si>
    <t>Forplejning</t>
  </si>
  <si>
    <t>Transport/landsholdsspillere</t>
  </si>
  <si>
    <t>Stævner + præmier</t>
  </si>
  <si>
    <t>Tilmeldinger + kursus</t>
  </si>
  <si>
    <t>Møder/bestyrelse</t>
  </si>
  <si>
    <t>Depositum</t>
  </si>
  <si>
    <t>Fodbold Ungdom</t>
  </si>
  <si>
    <t>Tilskud hovedafd.</t>
  </si>
  <si>
    <t>Tilskud BIF's venner</t>
  </si>
  <si>
    <t>Koncert Kompagniet</t>
  </si>
  <si>
    <t>Deltagergebyr</t>
  </si>
  <si>
    <t>Sponsorstøtte</t>
  </si>
  <si>
    <t>Kurser, trænere</t>
  </si>
  <si>
    <t>Trænere</t>
  </si>
  <si>
    <t>Dommer</t>
  </si>
  <si>
    <t>Stævner/præmier</t>
  </si>
  <si>
    <t>Tab på debitorer</t>
  </si>
  <si>
    <t>Motions Center</t>
  </si>
  <si>
    <t>Rekvisitter/afskrivninger</t>
  </si>
  <si>
    <t>Note tilskud:</t>
  </si>
  <si>
    <t>Tilskud byordningen</t>
  </si>
  <si>
    <t>Tilskud lysanlæg</t>
  </si>
  <si>
    <t>Tilskud halfordeling</t>
  </si>
  <si>
    <t>Tilskud Krolff/gym. Afdelningen</t>
  </si>
  <si>
    <t>Tilskud springgrav eftersyn</t>
  </si>
  <si>
    <t>Tilskud kraneftersyn</t>
  </si>
  <si>
    <t>Tilskud floorball afdelningen</t>
  </si>
  <si>
    <t>Tilskud i alt</t>
  </si>
  <si>
    <t>Kontingentindtægter 0 - 24:</t>
  </si>
  <si>
    <t>I alt</t>
  </si>
  <si>
    <t>Kontingentindtægter over 25.</t>
  </si>
  <si>
    <t>Kontingentindtægter i alt</t>
  </si>
  <si>
    <t>Revisors erklæring</t>
  </si>
  <si>
    <t>Jeg har revideret foranstående regnskab og medlemslister for Benløse Idrætsforening i henhold</t>
  </si>
  <si>
    <t>til Ringsted Kommunes retningslinier.</t>
  </si>
  <si>
    <t>Regnskabet er efter min opfattelse udarbejdet i overensstemmelse med lovgivningen og god</t>
  </si>
  <si>
    <t>regnskabsskik, alle væsenlige forhold, som jeg er blevet bekendt med, er medtaget  i regnskabet.</t>
  </si>
  <si>
    <t>Ringsted den 1/2 - 2016</t>
  </si>
  <si>
    <t>Bay's Revisionskontor</t>
  </si>
  <si>
    <t>Kim Bay</t>
  </si>
  <si>
    <t>Reg. Revisor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</si>
</sst>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2" fillId="0" borderId="2" xfId="0" applyFont="1" applyBorder="1" applyAlignment="1">
      <alignment/>
    </xf>
    <xf numFmtId="164" fontId="0" fillId="0" borderId="0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0" xfId="0" applyNumberFormat="1" applyFont="1" applyAlignment="1">
      <alignment/>
    </xf>
    <xf numFmtId="165" fontId="0" fillId="0" borderId="5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6" xfId="0" applyNumberFormat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0" xfId="0" applyFill="1" applyBorder="1" applyAlignment="1">
      <alignment/>
    </xf>
    <xf numFmtId="164" fontId="2" fillId="0" borderId="0" xfId="0" applyFont="1" applyFill="1" applyBorder="1" applyAlignment="1">
      <alignment/>
    </xf>
    <xf numFmtId="165" fontId="2" fillId="0" borderId="9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 horizontal="center"/>
    </xf>
    <xf numFmtId="164" fontId="0" fillId="0" borderId="5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11" xfId="0" applyBorder="1" applyAlignment="1">
      <alignment/>
    </xf>
    <xf numFmtId="165" fontId="0" fillId="0" borderId="8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13" xfId="0" applyBorder="1" applyAlignment="1">
      <alignment/>
    </xf>
    <xf numFmtId="164" fontId="0" fillId="0" borderId="7" xfId="0" applyFill="1" applyBorder="1" applyAlignment="1">
      <alignment/>
    </xf>
    <xf numFmtId="164" fontId="2" fillId="0" borderId="7" xfId="0" applyFont="1" applyFill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1:E24"/>
  <sheetViews>
    <sheetView workbookViewId="0" topLeftCell="A1">
      <selection activeCell="I21" sqref="I21"/>
    </sheetView>
  </sheetViews>
  <sheetFormatPr defaultColWidth="9.140625" defaultRowHeight="12.75"/>
  <sheetData>
    <row r="21" ht="33.75">
      <c r="E21" s="1" t="s">
        <v>0</v>
      </c>
    </row>
    <row r="24" ht="33.75">
      <c r="E24" s="1" t="s">
        <v>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E33" sqref="E33"/>
    </sheetView>
  </sheetViews>
  <sheetFormatPr defaultColWidth="9.140625" defaultRowHeight="12.75"/>
  <cols>
    <col min="4" max="7" width="12.7109375" style="2" customWidth="1"/>
  </cols>
  <sheetData>
    <row r="1" ht="12.75">
      <c r="E1" s="4" t="s">
        <v>1</v>
      </c>
    </row>
    <row r="3" ht="12.75">
      <c r="E3" s="4">
        <f>Samlet!F3</f>
        <v>0</v>
      </c>
    </row>
    <row r="4" spans="1:7" ht="12.75">
      <c r="A4" s="5"/>
      <c r="B4" s="5"/>
      <c r="C4" s="5"/>
      <c r="D4" s="5"/>
      <c r="E4" s="5"/>
      <c r="F4" s="5"/>
      <c r="G4" s="5"/>
    </row>
    <row r="5" spans="1:7" ht="12.75">
      <c r="A5" s="6" t="s">
        <v>56</v>
      </c>
      <c r="B5" s="7"/>
      <c r="C5" s="8"/>
      <c r="D5" s="7" t="s">
        <v>6</v>
      </c>
      <c r="E5" s="8"/>
      <c r="F5" s="9">
        <f>Samlet!G5</f>
        <v>0</v>
      </c>
      <c r="G5" s="8"/>
    </row>
    <row r="6" spans="1:7" ht="12.75">
      <c r="A6" s="11"/>
      <c r="B6" s="5"/>
      <c r="C6" s="12"/>
      <c r="D6" s="13" t="s">
        <v>8</v>
      </c>
      <c r="E6" s="14" t="s">
        <v>9</v>
      </c>
      <c r="F6" s="13" t="s">
        <v>8</v>
      </c>
      <c r="G6" s="14" t="s">
        <v>9</v>
      </c>
    </row>
    <row r="7" spans="1:7" ht="12.75">
      <c r="A7" s="15" t="s">
        <v>10</v>
      </c>
      <c r="C7" s="8"/>
      <c r="D7" s="16">
        <v>128000</v>
      </c>
      <c r="E7" s="18"/>
      <c r="F7" s="16">
        <v>86000</v>
      </c>
      <c r="G7" s="18"/>
    </row>
    <row r="8" spans="1:7" ht="12.75">
      <c r="A8" s="15" t="s">
        <v>111</v>
      </c>
      <c r="C8" s="8"/>
      <c r="D8" s="16">
        <v>10000</v>
      </c>
      <c r="E8" s="18"/>
      <c r="F8" s="16">
        <v>10000</v>
      </c>
      <c r="G8" s="18"/>
    </row>
    <row r="9" spans="1:7" ht="12.75">
      <c r="A9" s="15" t="s">
        <v>11</v>
      </c>
      <c r="C9" s="8"/>
      <c r="D9" s="16">
        <v>162148</v>
      </c>
      <c r="E9" s="18"/>
      <c r="F9" s="16">
        <v>162000</v>
      </c>
      <c r="G9" s="18"/>
    </row>
    <row r="10" spans="1:7" ht="12.75">
      <c r="A10" s="15" t="s">
        <v>12</v>
      </c>
      <c r="C10" s="8"/>
      <c r="D10" s="16">
        <v>131211</v>
      </c>
      <c r="E10" s="18"/>
      <c r="F10" s="16">
        <v>572000</v>
      </c>
      <c r="G10" s="18">
        <v>400000</v>
      </c>
    </row>
    <row r="11" spans="1:7" ht="12.75">
      <c r="A11" s="15" t="s">
        <v>13</v>
      </c>
      <c r="C11" s="8"/>
      <c r="D11" s="16">
        <v>151243</v>
      </c>
      <c r="E11" s="18">
        <v>29524</v>
      </c>
      <c r="F11" s="16">
        <v>137500</v>
      </c>
      <c r="G11" s="18">
        <v>30000</v>
      </c>
    </row>
    <row r="12" spans="1:7" ht="12.75">
      <c r="A12" s="15" t="s">
        <v>112</v>
      </c>
      <c r="C12" s="8"/>
      <c r="D12" s="16"/>
      <c r="E12" s="18"/>
      <c r="F12" s="16"/>
      <c r="G12" s="18">
        <v>92500</v>
      </c>
    </row>
    <row r="13" spans="1:7" ht="12.75">
      <c r="A13" s="15" t="s">
        <v>113</v>
      </c>
      <c r="C13" s="8"/>
      <c r="D13" s="16"/>
      <c r="E13" s="18">
        <v>8607</v>
      </c>
      <c r="F13" s="16"/>
      <c r="G13" s="18">
        <v>10000</v>
      </c>
    </row>
    <row r="14" spans="1:7" ht="12.75">
      <c r="A14" s="15" t="s">
        <v>17</v>
      </c>
      <c r="C14" s="8"/>
      <c r="D14" s="16"/>
      <c r="E14" s="18">
        <v>30824</v>
      </c>
      <c r="F14" s="16"/>
      <c r="G14" s="18">
        <v>35000</v>
      </c>
    </row>
    <row r="15" spans="1:7" ht="12.75">
      <c r="A15" s="15" t="s">
        <v>114</v>
      </c>
      <c r="C15" s="8"/>
      <c r="D15" s="16"/>
      <c r="E15" s="18">
        <v>159083</v>
      </c>
      <c r="F15" s="16"/>
      <c r="G15" s="18">
        <v>80000</v>
      </c>
    </row>
    <row r="16" spans="1:7" ht="12.75">
      <c r="A16" s="15" t="s">
        <v>19</v>
      </c>
      <c r="C16" s="8"/>
      <c r="D16" s="16"/>
      <c r="E16" s="18">
        <v>44752</v>
      </c>
      <c r="F16" s="16"/>
      <c r="G16" s="18">
        <v>50000</v>
      </c>
    </row>
    <row r="17" spans="1:7" ht="12.75">
      <c r="A17" s="15" t="s">
        <v>20</v>
      </c>
      <c r="C17" s="8"/>
      <c r="D17" s="16"/>
      <c r="E17" s="18">
        <v>26424</v>
      </c>
      <c r="F17" s="16"/>
      <c r="G17" s="18">
        <v>21000</v>
      </c>
    </row>
    <row r="18" spans="1:7" ht="12.75">
      <c r="A18" s="15" t="s">
        <v>21</v>
      </c>
      <c r="C18" s="8"/>
      <c r="D18" s="16"/>
      <c r="E18" s="18">
        <v>183246</v>
      </c>
      <c r="F18" s="16"/>
      <c r="G18" s="18">
        <v>195000</v>
      </c>
    </row>
    <row r="19" spans="1:7" ht="12.75">
      <c r="A19" s="15" t="s">
        <v>115</v>
      </c>
      <c r="C19" s="8"/>
      <c r="D19" s="16"/>
      <c r="E19" s="18">
        <v>51832</v>
      </c>
      <c r="F19" s="16"/>
      <c r="G19" s="18">
        <v>5000</v>
      </c>
    </row>
    <row r="20" spans="1:7" ht="12.75">
      <c r="A20" s="15" t="s">
        <v>116</v>
      </c>
      <c r="C20" s="8"/>
      <c r="D20" s="16"/>
      <c r="E20" s="18">
        <v>79520</v>
      </c>
      <c r="F20" s="16"/>
      <c r="G20" s="18">
        <v>8000</v>
      </c>
    </row>
    <row r="21" spans="1:7" ht="12.75">
      <c r="A21" s="15" t="s">
        <v>11</v>
      </c>
      <c r="C21" s="8"/>
      <c r="D21" s="16"/>
      <c r="E21" s="18">
        <v>3000</v>
      </c>
      <c r="F21" s="16"/>
      <c r="G21" s="18">
        <v>5000</v>
      </c>
    </row>
    <row r="22" spans="1:7" ht="12.75">
      <c r="A22" s="15" t="s">
        <v>31</v>
      </c>
      <c r="C22" s="8"/>
      <c r="D22" s="16"/>
      <c r="E22" s="18"/>
      <c r="F22" s="16"/>
      <c r="G22" s="18"/>
    </row>
    <row r="23" spans="1:7" ht="12.75">
      <c r="A23" s="15" t="s">
        <v>117</v>
      </c>
      <c r="C23" s="8"/>
      <c r="D23" s="16"/>
      <c r="E23" s="18">
        <v>7490</v>
      </c>
      <c r="F23" s="16"/>
      <c r="G23" s="18">
        <v>7500</v>
      </c>
    </row>
    <row r="24" spans="1:7" ht="12.75">
      <c r="A24" s="15" t="s">
        <v>37</v>
      </c>
      <c r="C24" s="8"/>
      <c r="D24" s="16"/>
      <c r="E24" s="18">
        <v>5698</v>
      </c>
      <c r="F24" s="16"/>
      <c r="G24" s="18">
        <v>5000</v>
      </c>
    </row>
    <row r="25" spans="1:7" ht="12.75">
      <c r="A25" s="15" t="s">
        <v>30</v>
      </c>
      <c r="C25" s="8"/>
      <c r="D25" s="16"/>
      <c r="E25" s="18">
        <v>57415</v>
      </c>
      <c r="F25" s="16"/>
      <c r="G25" s="18">
        <v>60000</v>
      </c>
    </row>
    <row r="26" spans="1:7" ht="12.75">
      <c r="A26" s="15" t="s">
        <v>41</v>
      </c>
      <c r="C26" s="8"/>
      <c r="D26" s="16">
        <v>1</v>
      </c>
      <c r="E26" s="18">
        <v>2105</v>
      </c>
      <c r="F26" s="16"/>
      <c r="G26" s="18">
        <v>2500</v>
      </c>
    </row>
    <row r="27" spans="1:7" ht="12.75">
      <c r="A27" s="15" t="s">
        <v>43</v>
      </c>
      <c r="C27" s="8"/>
      <c r="D27" s="16"/>
      <c r="E27" s="18">
        <v>11725</v>
      </c>
      <c r="F27" s="16"/>
      <c r="G27" s="18">
        <v>8000</v>
      </c>
    </row>
    <row r="28" spans="1:7" ht="12.75">
      <c r="A28" s="11" t="s">
        <v>45</v>
      </c>
      <c r="B28" s="5"/>
      <c r="C28" s="12"/>
      <c r="D28" s="22"/>
      <c r="E28" s="23">
        <v>2928</v>
      </c>
      <c r="F28" s="22"/>
      <c r="G28" s="23">
        <v>3000</v>
      </c>
    </row>
    <row r="29" spans="1:7" ht="13.5">
      <c r="A29" s="39"/>
      <c r="B29" s="25"/>
      <c r="C29" s="26"/>
      <c r="D29" s="27">
        <f>SUM(D7:D28)</f>
        <v>582603</v>
      </c>
      <c r="E29" s="27">
        <f>SUM(E7:E28)</f>
        <v>704173</v>
      </c>
      <c r="F29" s="27">
        <f>SUM(F7:F28)</f>
        <v>967500</v>
      </c>
      <c r="G29" s="38">
        <f>SUM(G7:G28)</f>
        <v>1017500</v>
      </c>
    </row>
    <row r="30" spans="1:7" ht="13.5">
      <c r="A30" s="40"/>
      <c r="D30" s="16"/>
      <c r="E30" s="16"/>
      <c r="F30" s="16"/>
      <c r="G30" s="16"/>
    </row>
    <row r="31" spans="1:7" ht="13.5">
      <c r="A31" s="41" t="s">
        <v>46</v>
      </c>
      <c r="B31" s="3"/>
      <c r="C31" s="3"/>
      <c r="D31" s="31">
        <f>SUM(D29-E29)</f>
        <v>-121570</v>
      </c>
      <c r="E31" s="16"/>
      <c r="F31" s="31">
        <f>SUM(F29-G29)</f>
        <v>-50000</v>
      </c>
      <c r="G31" s="16"/>
    </row>
    <row r="32" spans="1:7" ht="13.5">
      <c r="A32" s="30"/>
      <c r="B32" s="3"/>
      <c r="C32" s="3"/>
      <c r="D32" s="32"/>
      <c r="E32" s="16"/>
      <c r="F32" s="16"/>
      <c r="G32" s="16"/>
    </row>
    <row r="33" spans="1:7" ht="12.75">
      <c r="A33" s="30"/>
      <c r="B33" s="3"/>
      <c r="C33" s="3"/>
      <c r="D33" s="32"/>
      <c r="E33" s="16"/>
      <c r="F33" s="16"/>
      <c r="G33" s="16"/>
    </row>
    <row r="34" spans="1:7" ht="12.75">
      <c r="A34" s="30"/>
      <c r="B34" s="3"/>
      <c r="C34" s="3"/>
      <c r="D34" s="32"/>
      <c r="E34" s="16"/>
      <c r="F34" s="16"/>
      <c r="G34" s="16"/>
    </row>
    <row r="35" spans="1:7" ht="12.75">
      <c r="A35" s="30"/>
      <c r="B35" s="3"/>
      <c r="C35" s="3"/>
      <c r="D35" s="32"/>
      <c r="E35" s="16"/>
      <c r="F35" s="16"/>
      <c r="G35" s="16"/>
    </row>
    <row r="36" spans="1:7" ht="12.75">
      <c r="A36" s="30"/>
      <c r="B36" s="3"/>
      <c r="C36" s="3"/>
      <c r="D36" s="32"/>
      <c r="E36" s="16"/>
      <c r="F36" s="16"/>
      <c r="G36" s="16"/>
    </row>
    <row r="37" spans="1:7" ht="12.75">
      <c r="A37" s="30"/>
      <c r="B37" s="3"/>
      <c r="C37" s="3"/>
      <c r="D37" s="32"/>
      <c r="E37" s="16"/>
      <c r="F37" s="16"/>
      <c r="G37" s="16"/>
    </row>
    <row r="38" spans="1:7" ht="12.75">
      <c r="A38" s="30"/>
      <c r="B38" s="3"/>
      <c r="C38" s="3"/>
      <c r="D38" s="32"/>
      <c r="E38" s="16"/>
      <c r="F38" s="16"/>
      <c r="G38" s="16"/>
    </row>
    <row r="39" spans="1:7" ht="12.75">
      <c r="A39" s="30"/>
      <c r="B39" s="3"/>
      <c r="C39" s="3"/>
      <c r="D39" s="32"/>
      <c r="E39" s="16"/>
      <c r="F39" s="16"/>
      <c r="G39" s="16"/>
    </row>
    <row r="40" spans="1:7" ht="12.75">
      <c r="A40" s="30"/>
      <c r="B40" s="3"/>
      <c r="C40" s="3"/>
      <c r="D40" s="32"/>
      <c r="E40" s="16"/>
      <c r="F40" s="16"/>
      <c r="G40" s="16"/>
    </row>
    <row r="41" spans="1:7" ht="12.75">
      <c r="A41" s="30"/>
      <c r="B41" s="3"/>
      <c r="C41" s="3"/>
      <c r="D41" s="32"/>
      <c r="E41" s="16"/>
      <c r="F41" s="16"/>
      <c r="G41" s="16"/>
    </row>
    <row r="42" spans="1:7" ht="12.75">
      <c r="A42" s="30"/>
      <c r="B42" s="3"/>
      <c r="C42" s="3"/>
      <c r="D42" s="32"/>
      <c r="E42" s="16"/>
      <c r="F42" s="16"/>
      <c r="G42" s="16"/>
    </row>
    <row r="43" spans="1:7" ht="12.75">
      <c r="A43" s="30"/>
      <c r="B43" s="3"/>
      <c r="C43" s="3"/>
      <c r="D43" s="32"/>
      <c r="E43" s="16"/>
      <c r="F43" s="16"/>
      <c r="G43" s="16"/>
    </row>
    <row r="44" spans="1:7" ht="12.75">
      <c r="A44" s="30"/>
      <c r="B44" s="3"/>
      <c r="C44" s="3"/>
      <c r="D44" s="32"/>
      <c r="E44" s="16"/>
      <c r="F44" s="16"/>
      <c r="G44" s="16"/>
    </row>
    <row r="45" spans="1:7" ht="12.75">
      <c r="A45" s="30"/>
      <c r="B45" s="3"/>
      <c r="C45" s="3"/>
      <c r="D45" s="32"/>
      <c r="E45" s="16"/>
      <c r="F45" s="16"/>
      <c r="G45" s="16"/>
    </row>
    <row r="46" spans="1:7" ht="12.75">
      <c r="A46" s="30"/>
      <c r="B46" s="3"/>
      <c r="C46" s="3"/>
      <c r="D46" s="32"/>
      <c r="E46" s="16"/>
      <c r="F46" s="16"/>
      <c r="G46" s="16"/>
    </row>
    <row r="47" spans="1:7" ht="12.75">
      <c r="A47" s="30"/>
      <c r="B47" s="3"/>
      <c r="C47" s="3"/>
      <c r="D47" s="32"/>
      <c r="E47" s="16"/>
      <c r="F47" s="16"/>
      <c r="G47" s="16"/>
    </row>
    <row r="48" spans="1:7" ht="12.75">
      <c r="A48" s="30"/>
      <c r="B48" s="3"/>
      <c r="C48" s="3"/>
      <c r="D48" s="32"/>
      <c r="E48" s="16"/>
      <c r="F48" s="16"/>
      <c r="G48" s="16"/>
    </row>
    <row r="49" spans="1:7" ht="12.75">
      <c r="A49" s="30"/>
      <c r="B49" s="3"/>
      <c r="C49" s="3"/>
      <c r="D49" s="32"/>
      <c r="E49" s="16"/>
      <c r="F49" s="16"/>
      <c r="G49" s="16"/>
    </row>
    <row r="50" spans="1:7" ht="12.75">
      <c r="A50" s="30"/>
      <c r="B50" s="3"/>
      <c r="C50" s="3"/>
      <c r="D50" s="32"/>
      <c r="E50" s="16"/>
      <c r="F50" s="16"/>
      <c r="G50" s="16"/>
    </row>
    <row r="51" spans="4:7" ht="12.75">
      <c r="D51" s="16"/>
      <c r="E51" s="16"/>
      <c r="F51" s="16"/>
      <c r="G51" s="16"/>
    </row>
    <row r="52" spans="4:7" ht="12.75">
      <c r="D52" s="16"/>
      <c r="E52" s="16"/>
      <c r="F52" s="16"/>
      <c r="G52" s="16"/>
    </row>
    <row r="53" spans="4:7" ht="12.75">
      <c r="D53" s="16"/>
      <c r="E53" s="16"/>
      <c r="F53" s="16"/>
      <c r="G53" s="16"/>
    </row>
    <row r="54" spans="4:7" ht="12.75">
      <c r="D54" s="16"/>
      <c r="E54" s="16"/>
      <c r="F54" s="16"/>
      <c r="G54" s="16"/>
    </row>
    <row r="55" spans="4:7" ht="12.75">
      <c r="D55" s="16"/>
      <c r="E55" s="16"/>
      <c r="F55" s="16"/>
      <c r="G55" s="16"/>
    </row>
    <row r="56" spans="4:7" ht="12.75">
      <c r="D56" s="16"/>
      <c r="E56" s="16"/>
      <c r="F56" s="16"/>
      <c r="G56" s="16"/>
    </row>
    <row r="57" spans="4:7" ht="12.75">
      <c r="D57" s="16"/>
      <c r="E57" s="33" t="s">
        <v>1</v>
      </c>
      <c r="F57" s="16"/>
      <c r="G57" s="16"/>
    </row>
    <row r="58" spans="4:7" ht="12.75">
      <c r="D58" s="16"/>
      <c r="E58" s="16"/>
      <c r="F58" s="16"/>
      <c r="G58" s="16"/>
    </row>
    <row r="59" spans="4:7" ht="12.75">
      <c r="D59" s="16"/>
      <c r="E59" s="33" t="s">
        <v>4</v>
      </c>
      <c r="F59" s="16"/>
      <c r="G59" s="16"/>
    </row>
    <row r="60" spans="4:7" ht="12.75">
      <c r="D60" s="16"/>
      <c r="E60" s="16"/>
      <c r="F60" s="16"/>
      <c r="G60" s="16"/>
    </row>
    <row r="61" spans="1:7" ht="12.75">
      <c r="A61" s="3" t="s">
        <v>47</v>
      </c>
      <c r="D61" s="16"/>
      <c r="E61" s="16"/>
      <c r="F61" s="16"/>
      <c r="G61" s="16"/>
    </row>
    <row r="62" spans="4:7" ht="12.75">
      <c r="D62" s="16"/>
      <c r="E62" s="16"/>
      <c r="F62" s="16"/>
      <c r="G62" s="16"/>
    </row>
    <row r="63" spans="1:7" ht="12.75">
      <c r="A63" s="2" t="s">
        <v>48</v>
      </c>
      <c r="D63" s="16"/>
      <c r="E63" s="16"/>
      <c r="F63" s="16"/>
      <c r="G63" s="16"/>
    </row>
    <row r="64" spans="1:7" ht="12.75">
      <c r="A64" s="2" t="s">
        <v>77</v>
      </c>
      <c r="D64" s="16"/>
      <c r="E64" s="16">
        <v>0</v>
      </c>
      <c r="F64" s="16"/>
      <c r="G64" s="16"/>
    </row>
    <row r="65" spans="1:7" ht="12.75">
      <c r="A65" s="2" t="s">
        <v>78</v>
      </c>
      <c r="D65" s="16"/>
      <c r="E65" s="16">
        <v>86349</v>
      </c>
      <c r="F65" s="16"/>
      <c r="G65" s="16"/>
    </row>
    <row r="66" spans="1:7" ht="12.75">
      <c r="A66" s="2" t="s">
        <v>79</v>
      </c>
      <c r="D66" s="16"/>
      <c r="E66" s="22">
        <v>0</v>
      </c>
      <c r="F66" s="16"/>
      <c r="G66" s="16"/>
    </row>
    <row r="67" spans="1:7" ht="12.75">
      <c r="A67" s="2" t="s">
        <v>57</v>
      </c>
      <c r="D67" s="16"/>
      <c r="E67" s="22">
        <f>SUM(E64:E66)</f>
        <v>86349</v>
      </c>
      <c r="F67" s="16"/>
      <c r="G67" s="16"/>
    </row>
    <row r="68" spans="4:7" ht="12.75">
      <c r="D68" s="16"/>
      <c r="E68" s="16"/>
      <c r="F68" s="16"/>
      <c r="G68" s="16"/>
    </row>
    <row r="69" spans="1:7" ht="12.75">
      <c r="A69" s="2" t="s">
        <v>80</v>
      </c>
      <c r="D69" s="16"/>
      <c r="E69" s="35">
        <v>15600</v>
      </c>
      <c r="F69" s="16"/>
      <c r="G69" s="16"/>
    </row>
    <row r="70" spans="4:7" ht="12.75">
      <c r="D70" s="16"/>
      <c r="E70" s="16"/>
      <c r="F70" s="16"/>
      <c r="G70" s="16"/>
    </row>
    <row r="71" spans="1:7" ht="12.75">
      <c r="A71" s="2" t="s">
        <v>118</v>
      </c>
      <c r="D71" s="16"/>
      <c r="E71" s="35">
        <v>23940</v>
      </c>
      <c r="F71" s="16"/>
      <c r="G71" s="16"/>
    </row>
    <row r="72" spans="4:7" ht="12.75">
      <c r="D72" s="16"/>
      <c r="E72" s="16"/>
      <c r="F72" s="16"/>
      <c r="G72" s="16"/>
    </row>
    <row r="73" spans="1:7" ht="12.75">
      <c r="A73" s="2" t="s">
        <v>89</v>
      </c>
      <c r="D73" s="16"/>
      <c r="E73" s="22">
        <v>0</v>
      </c>
      <c r="F73" s="16"/>
      <c r="G73" s="16"/>
    </row>
    <row r="74" spans="4:7" ht="12.75">
      <c r="D74" s="16"/>
      <c r="E74" s="16"/>
      <c r="F74" s="16"/>
      <c r="G74" s="16"/>
    </row>
    <row r="75" spans="4:7" ht="12.75">
      <c r="D75" s="16"/>
      <c r="E75" s="16"/>
      <c r="F75" s="16"/>
      <c r="G75" s="16"/>
    </row>
    <row r="76" spans="1:7" ht="13.5">
      <c r="A76" s="3" t="s">
        <v>62</v>
      </c>
      <c r="D76" s="16"/>
      <c r="E76" s="31">
        <f>SUM(E73+E71+E67+E69)</f>
        <v>125889</v>
      </c>
      <c r="F76" s="16"/>
      <c r="G76" s="16"/>
    </row>
    <row r="77" spans="4:7" ht="13.5">
      <c r="D77" s="16"/>
      <c r="E77" s="16"/>
      <c r="F77" s="16"/>
      <c r="G77" s="16"/>
    </row>
    <row r="78" spans="1:7" ht="12.75">
      <c r="A78" s="3" t="s">
        <v>63</v>
      </c>
      <c r="D78" s="16"/>
      <c r="E78" s="16"/>
      <c r="F78" s="16"/>
      <c r="G78" s="16"/>
    </row>
    <row r="79" spans="4:7" ht="12.75">
      <c r="D79" s="16"/>
      <c r="E79" s="16"/>
      <c r="F79" s="16"/>
      <c r="G79" s="16"/>
    </row>
    <row r="80" spans="1:7" ht="12.75">
      <c r="A80" s="2">
        <f>Samlet!B93</f>
        <v>0</v>
      </c>
      <c r="D80" s="16"/>
      <c r="E80" s="16">
        <v>217072</v>
      </c>
      <c r="F80" s="16"/>
      <c r="G80" s="16"/>
    </row>
    <row r="81" spans="1:7" ht="12.75">
      <c r="A81" s="2" t="s">
        <v>8</v>
      </c>
      <c r="D81" s="16"/>
      <c r="E81" s="16">
        <f>SUM(D29)</f>
        <v>582603</v>
      </c>
      <c r="F81" s="16"/>
      <c r="G81" s="16"/>
    </row>
    <row r="82" spans="1:7" ht="12.75">
      <c r="A82" s="2" t="s">
        <v>9</v>
      </c>
      <c r="D82" s="16"/>
      <c r="E82" s="16">
        <f>SUM(E29)</f>
        <v>704173</v>
      </c>
      <c r="F82" s="16"/>
      <c r="G82" s="16"/>
    </row>
    <row r="83" spans="1:7" ht="12.75">
      <c r="A83" s="2" t="s">
        <v>90</v>
      </c>
      <c r="D83" s="16"/>
      <c r="E83" s="16">
        <v>0</v>
      </c>
      <c r="F83" s="16"/>
      <c r="G83" s="16"/>
    </row>
    <row r="84" spans="4:7" ht="12.75" hidden="1">
      <c r="D84" s="16"/>
      <c r="E84" s="22"/>
      <c r="F84" s="16"/>
      <c r="G84" s="16"/>
    </row>
    <row r="85" spans="1:7" ht="12.75">
      <c r="A85" s="2" t="s">
        <v>66</v>
      </c>
      <c r="D85" s="16"/>
      <c r="E85" s="42">
        <f>SUM(E80+E81-E82+E84+E83)</f>
        <v>95502</v>
      </c>
      <c r="F85" s="16"/>
      <c r="G85" s="16"/>
    </row>
    <row r="86" spans="4:7" ht="12.75">
      <c r="D86" s="16"/>
      <c r="E86" s="16"/>
      <c r="F86" s="16"/>
      <c r="G86" s="16"/>
    </row>
    <row r="87" spans="1:7" ht="12.75">
      <c r="A87" s="2" t="s">
        <v>67</v>
      </c>
      <c r="D87" s="16"/>
      <c r="E87" s="22">
        <v>30387</v>
      </c>
      <c r="F87" s="16"/>
      <c r="G87" s="16"/>
    </row>
    <row r="88" spans="4:7" ht="12.75">
      <c r="D88" s="16"/>
      <c r="E88" s="16"/>
      <c r="F88" s="16"/>
      <c r="G88" s="16"/>
    </row>
    <row r="89" spans="4:7" ht="12.75">
      <c r="D89" s="16"/>
      <c r="E89" s="16"/>
      <c r="F89" s="16"/>
      <c r="G89" s="16"/>
    </row>
    <row r="90" spans="1:7" ht="13.5">
      <c r="A90" s="3" t="s">
        <v>68</v>
      </c>
      <c r="D90" s="16"/>
      <c r="E90" s="31">
        <f>SUM(E85:E87)</f>
        <v>125889</v>
      </c>
      <c r="F90" s="16"/>
      <c r="G90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G86" sqref="G86"/>
    </sheetView>
  </sheetViews>
  <sheetFormatPr defaultColWidth="9.140625" defaultRowHeight="12.75"/>
  <cols>
    <col min="4" max="7" width="12.7109375" style="2" customWidth="1"/>
  </cols>
  <sheetData>
    <row r="1" ht="12.75">
      <c r="E1" s="4" t="s">
        <v>1</v>
      </c>
    </row>
    <row r="3" ht="12.75">
      <c r="E3" s="4">
        <f>Samlet!F3</f>
        <v>0</v>
      </c>
    </row>
    <row r="4" spans="1:7" ht="12.75">
      <c r="A4" s="5"/>
      <c r="B4" s="5"/>
      <c r="C4" s="5"/>
      <c r="D4" s="5"/>
      <c r="E4" s="5"/>
      <c r="F4" s="5"/>
      <c r="G4" s="5"/>
    </row>
    <row r="5" spans="1:7" ht="12.75">
      <c r="A5" s="6" t="s">
        <v>119</v>
      </c>
      <c r="B5" s="7"/>
      <c r="C5" s="8"/>
      <c r="D5" s="7" t="s">
        <v>6</v>
      </c>
      <c r="E5" s="8"/>
      <c r="F5" s="9">
        <f>Samlet!G5</f>
        <v>0</v>
      </c>
      <c r="G5" s="8"/>
    </row>
    <row r="6" spans="1:7" ht="12.75">
      <c r="A6" s="11"/>
      <c r="B6" s="5"/>
      <c r="C6" s="12"/>
      <c r="D6" s="13" t="s">
        <v>8</v>
      </c>
      <c r="E6" s="14" t="s">
        <v>9</v>
      </c>
      <c r="F6" s="13" t="s">
        <v>8</v>
      </c>
      <c r="G6" s="14" t="s">
        <v>9</v>
      </c>
    </row>
    <row r="7" spans="1:7" ht="12.75">
      <c r="A7" s="15" t="s">
        <v>11</v>
      </c>
      <c r="C7" s="8"/>
      <c r="D7" s="16">
        <v>132324</v>
      </c>
      <c r="E7" s="18"/>
      <c r="F7" s="16">
        <v>150000</v>
      </c>
      <c r="G7" s="18"/>
    </row>
    <row r="8" spans="1:7" ht="12.75">
      <c r="A8" s="15" t="s">
        <v>120</v>
      </c>
      <c r="C8" s="8"/>
      <c r="D8" s="16"/>
      <c r="E8" s="18"/>
      <c r="F8" s="16"/>
      <c r="G8" s="18"/>
    </row>
    <row r="9" spans="1:7" ht="12.75">
      <c r="A9" s="15" t="s">
        <v>13</v>
      </c>
      <c r="C9" s="8"/>
      <c r="D9" s="16"/>
      <c r="E9" s="18"/>
      <c r="F9" s="16"/>
      <c r="G9" s="18"/>
    </row>
    <row r="10" spans="1:7" ht="12.75">
      <c r="A10" s="15" t="s">
        <v>121</v>
      </c>
      <c r="C10" s="8"/>
      <c r="D10" s="16"/>
      <c r="E10" s="18"/>
      <c r="F10" s="16"/>
      <c r="G10" s="18"/>
    </row>
    <row r="11" spans="1:7" ht="12.75">
      <c r="A11" s="15" t="s">
        <v>10</v>
      </c>
      <c r="C11" s="8"/>
      <c r="D11" s="16"/>
      <c r="E11" s="18"/>
      <c r="F11" s="16"/>
      <c r="G11" s="18"/>
    </row>
    <row r="12" spans="1:7" ht="12.75">
      <c r="A12" s="15" t="s">
        <v>122</v>
      </c>
      <c r="C12" s="8"/>
      <c r="D12" s="16"/>
      <c r="E12" s="18"/>
      <c r="F12" s="16"/>
      <c r="G12" s="18"/>
    </row>
    <row r="13" spans="1:7" ht="12.75">
      <c r="A13" s="15" t="s">
        <v>123</v>
      </c>
      <c r="C13" s="8"/>
      <c r="D13" s="16">
        <v>26226</v>
      </c>
      <c r="E13" s="18"/>
      <c r="F13" s="16"/>
      <c r="G13" s="18"/>
    </row>
    <row r="14" spans="1:7" ht="12.75">
      <c r="A14" s="15" t="s">
        <v>124</v>
      </c>
      <c r="C14" s="8"/>
      <c r="D14" s="16"/>
      <c r="E14" s="18"/>
      <c r="F14" s="16"/>
      <c r="G14" s="18"/>
    </row>
    <row r="15" spans="1:7" ht="12.75">
      <c r="A15" s="15" t="s">
        <v>125</v>
      </c>
      <c r="C15" s="8"/>
      <c r="D15" s="16"/>
      <c r="E15" s="18"/>
      <c r="F15" s="16"/>
      <c r="G15" s="18">
        <v>10000</v>
      </c>
    </row>
    <row r="16" spans="1:7" ht="12.75">
      <c r="A16" s="15" t="s">
        <v>126</v>
      </c>
      <c r="C16" s="8"/>
      <c r="D16" s="16"/>
      <c r="E16" s="18">
        <v>53325</v>
      </c>
      <c r="F16" s="16"/>
      <c r="G16" s="18">
        <v>50000</v>
      </c>
    </row>
    <row r="17" spans="1:7" ht="12.75">
      <c r="A17" s="15" t="s">
        <v>127</v>
      </c>
      <c r="C17" s="8"/>
      <c r="D17" s="16"/>
      <c r="E17" s="18">
        <v>15692</v>
      </c>
      <c r="F17" s="16"/>
      <c r="G17" s="18">
        <v>20000</v>
      </c>
    </row>
    <row r="18" spans="1:7" ht="12.75">
      <c r="A18" s="15" t="s">
        <v>19</v>
      </c>
      <c r="C18" s="8"/>
      <c r="D18" s="16"/>
      <c r="E18" s="18">
        <v>26494</v>
      </c>
      <c r="F18" s="16"/>
      <c r="G18" s="18">
        <v>20000</v>
      </c>
    </row>
    <row r="19" spans="1:7" ht="12.75">
      <c r="A19" s="15" t="s">
        <v>128</v>
      </c>
      <c r="C19" s="8"/>
      <c r="D19" s="16"/>
      <c r="E19" s="18">
        <v>1536</v>
      </c>
      <c r="F19" s="16"/>
      <c r="G19" s="18">
        <v>20000</v>
      </c>
    </row>
    <row r="20" spans="1:7" ht="12.75">
      <c r="A20" s="15" t="s">
        <v>92</v>
      </c>
      <c r="C20" s="8"/>
      <c r="D20" s="16"/>
      <c r="E20" s="18">
        <v>37290</v>
      </c>
      <c r="F20" s="16"/>
      <c r="G20" s="18">
        <v>20000</v>
      </c>
    </row>
    <row r="21" spans="1:7" ht="12.75">
      <c r="A21" s="15" t="s">
        <v>31</v>
      </c>
      <c r="C21" s="8"/>
      <c r="D21" s="16"/>
      <c r="E21" s="18"/>
      <c r="F21" s="16"/>
      <c r="G21" s="18"/>
    </row>
    <row r="22" spans="1:7" ht="12.75">
      <c r="A22" s="15" t="s">
        <v>34</v>
      </c>
      <c r="C22" s="8"/>
      <c r="D22" s="16"/>
      <c r="E22" s="18"/>
      <c r="F22" s="16"/>
      <c r="G22" s="18">
        <v>2000</v>
      </c>
    </row>
    <row r="23" spans="1:7" ht="12.75">
      <c r="A23" s="15" t="s">
        <v>37</v>
      </c>
      <c r="C23" s="8"/>
      <c r="D23" s="16"/>
      <c r="E23" s="18"/>
      <c r="F23" s="16"/>
      <c r="G23" s="18">
        <v>1500</v>
      </c>
    </row>
    <row r="24" spans="1:7" ht="12.75">
      <c r="A24" s="15" t="s">
        <v>38</v>
      </c>
      <c r="C24" s="8"/>
      <c r="D24" s="16"/>
      <c r="E24" s="18"/>
      <c r="F24" s="16"/>
      <c r="G24" s="18">
        <v>1000</v>
      </c>
    </row>
    <row r="25" spans="1:7" ht="12.75">
      <c r="A25" s="15" t="s">
        <v>39</v>
      </c>
      <c r="C25" s="8"/>
      <c r="D25" s="16"/>
      <c r="E25" s="18">
        <v>850</v>
      </c>
      <c r="F25" s="16"/>
      <c r="G25" s="18">
        <v>1500</v>
      </c>
    </row>
    <row r="26" spans="1:7" ht="12.75">
      <c r="A26" s="15" t="s">
        <v>41</v>
      </c>
      <c r="C26" s="8"/>
      <c r="D26" s="16">
        <v>99</v>
      </c>
      <c r="E26" s="18">
        <v>2191</v>
      </c>
      <c r="F26" s="16"/>
      <c r="G26" s="18">
        <v>1000</v>
      </c>
    </row>
    <row r="27" spans="1:7" ht="12.75">
      <c r="A27" s="11" t="s">
        <v>129</v>
      </c>
      <c r="B27" s="5"/>
      <c r="C27" s="12"/>
      <c r="D27" s="22"/>
      <c r="E27" s="23"/>
      <c r="F27" s="22"/>
      <c r="G27" s="23"/>
    </row>
    <row r="28" spans="1:7" ht="13.5">
      <c r="A28" s="39"/>
      <c r="B28" s="25"/>
      <c r="C28" s="26"/>
      <c r="D28" s="27">
        <f>SUM(D7:D27)</f>
        <v>158649</v>
      </c>
      <c r="E28" s="27">
        <f>SUM(E7:E27)</f>
        <v>137378</v>
      </c>
      <c r="F28" s="27">
        <f>SUM(F7:F27)</f>
        <v>150000</v>
      </c>
      <c r="G28" s="38">
        <f>SUM(G7:G27)</f>
        <v>147000</v>
      </c>
    </row>
    <row r="29" spans="1:7" ht="13.5">
      <c r="A29" s="40"/>
      <c r="D29" s="16"/>
      <c r="E29" s="16"/>
      <c r="F29" s="16"/>
      <c r="G29" s="16"/>
    </row>
    <row r="30" spans="1:7" ht="13.5">
      <c r="A30" s="41" t="s">
        <v>46</v>
      </c>
      <c r="B30" s="3"/>
      <c r="C30" s="3"/>
      <c r="D30" s="31">
        <f>SUM(D28-E28)</f>
        <v>21271</v>
      </c>
      <c r="E30" s="16"/>
      <c r="F30" s="31">
        <f>SUM(F28-G28)</f>
        <v>3000</v>
      </c>
      <c r="G30" s="16"/>
    </row>
    <row r="31" spans="1:7" ht="13.5">
      <c r="A31" s="30"/>
      <c r="B31" s="3"/>
      <c r="C31" s="3"/>
      <c r="D31" s="32"/>
      <c r="E31" s="16"/>
      <c r="F31" s="16"/>
      <c r="G31" s="16"/>
    </row>
    <row r="32" spans="1:7" ht="12.75">
      <c r="A32" s="30"/>
      <c r="B32" s="3"/>
      <c r="C32" s="3"/>
      <c r="D32" s="32"/>
      <c r="E32" s="16"/>
      <c r="F32" s="16"/>
      <c r="G32" s="16"/>
    </row>
    <row r="33" spans="1:7" ht="12.75">
      <c r="A33" s="30"/>
      <c r="B33" s="3"/>
      <c r="C33" s="3"/>
      <c r="D33" s="32"/>
      <c r="E33" s="16"/>
      <c r="F33" s="16"/>
      <c r="G33" s="16"/>
    </row>
    <row r="34" spans="1:7" ht="12.75">
      <c r="A34" s="30"/>
      <c r="B34" s="3"/>
      <c r="C34" s="3"/>
      <c r="D34" s="32"/>
      <c r="E34" s="16"/>
      <c r="F34" s="16"/>
      <c r="G34" s="16"/>
    </row>
    <row r="35" spans="1:7" ht="12.75">
      <c r="A35" s="30"/>
      <c r="B35" s="3"/>
      <c r="C35" s="3"/>
      <c r="D35" s="32"/>
      <c r="E35" s="16"/>
      <c r="F35" s="16"/>
      <c r="G35" s="16"/>
    </row>
    <row r="36" spans="1:7" ht="12.75">
      <c r="A36" s="30"/>
      <c r="B36" s="3"/>
      <c r="C36" s="3"/>
      <c r="D36" s="32"/>
      <c r="E36" s="16"/>
      <c r="F36" s="16"/>
      <c r="G36" s="16"/>
    </row>
    <row r="37" spans="1:7" ht="12.75">
      <c r="A37" s="30"/>
      <c r="B37" s="3"/>
      <c r="C37" s="3"/>
      <c r="D37" s="32"/>
      <c r="E37" s="16"/>
      <c r="F37" s="16"/>
      <c r="G37" s="16"/>
    </row>
    <row r="38" spans="1:7" ht="12.75">
      <c r="A38" s="30"/>
      <c r="B38" s="3"/>
      <c r="C38" s="3"/>
      <c r="D38" s="32"/>
      <c r="E38" s="16"/>
      <c r="F38" s="16"/>
      <c r="G38" s="16"/>
    </row>
    <row r="39" spans="1:7" ht="12.75">
      <c r="A39" s="30"/>
      <c r="B39" s="3"/>
      <c r="C39" s="3"/>
      <c r="D39" s="32"/>
      <c r="E39" s="16"/>
      <c r="F39" s="16"/>
      <c r="G39" s="16"/>
    </row>
    <row r="40" spans="1:7" ht="12.75">
      <c r="A40" s="30"/>
      <c r="B40" s="3"/>
      <c r="C40" s="3"/>
      <c r="D40" s="32"/>
      <c r="E40" s="16"/>
      <c r="F40" s="16"/>
      <c r="G40" s="16"/>
    </row>
    <row r="41" spans="1:7" ht="12.75">
      <c r="A41" s="30"/>
      <c r="B41" s="3"/>
      <c r="C41" s="3"/>
      <c r="D41" s="32"/>
      <c r="E41" s="16"/>
      <c r="F41" s="16"/>
      <c r="G41" s="16"/>
    </row>
    <row r="42" spans="1:7" ht="12.75">
      <c r="A42" s="30"/>
      <c r="B42" s="3"/>
      <c r="C42" s="3"/>
      <c r="D42" s="32"/>
      <c r="E42" s="16"/>
      <c r="F42" s="16"/>
      <c r="G42" s="16"/>
    </row>
    <row r="43" spans="1:7" ht="12.75">
      <c r="A43" s="30"/>
      <c r="B43" s="3"/>
      <c r="C43" s="3"/>
      <c r="D43" s="32"/>
      <c r="E43" s="16"/>
      <c r="F43" s="16"/>
      <c r="G43" s="16"/>
    </row>
    <row r="44" spans="1:7" ht="12.75">
      <c r="A44" s="30"/>
      <c r="B44" s="3"/>
      <c r="C44" s="3"/>
      <c r="D44" s="32"/>
      <c r="E44" s="16"/>
      <c r="F44" s="16"/>
      <c r="G44" s="16"/>
    </row>
    <row r="45" spans="1:7" ht="12.75">
      <c r="A45" s="30"/>
      <c r="B45" s="3"/>
      <c r="C45" s="3"/>
      <c r="D45" s="32"/>
      <c r="E45" s="16"/>
      <c r="F45" s="16"/>
      <c r="G45" s="16"/>
    </row>
    <row r="46" spans="1:7" ht="12.75">
      <c r="A46" s="30"/>
      <c r="B46" s="3"/>
      <c r="C46" s="3"/>
      <c r="D46" s="32"/>
      <c r="E46" s="16"/>
      <c r="F46" s="16"/>
      <c r="G46" s="16"/>
    </row>
    <row r="47" spans="1:7" ht="12.75">
      <c r="A47" s="30"/>
      <c r="B47" s="3"/>
      <c r="C47" s="3"/>
      <c r="D47" s="32"/>
      <c r="E47" s="16"/>
      <c r="F47" s="16"/>
      <c r="G47" s="16"/>
    </row>
    <row r="48" spans="1:7" ht="12.75">
      <c r="A48" s="30"/>
      <c r="B48" s="3"/>
      <c r="C48" s="3"/>
      <c r="D48" s="32"/>
      <c r="E48" s="16"/>
      <c r="F48" s="16"/>
      <c r="G48" s="16"/>
    </row>
    <row r="49" spans="1:7" ht="12.75">
      <c r="A49" s="30"/>
      <c r="B49" s="3"/>
      <c r="C49" s="3"/>
      <c r="D49" s="32"/>
      <c r="E49" s="16"/>
      <c r="F49" s="16"/>
      <c r="G49" s="16"/>
    </row>
    <row r="50" spans="1:7" ht="12.75">
      <c r="A50" s="30"/>
      <c r="B50" s="3"/>
      <c r="C50" s="3"/>
      <c r="D50" s="32"/>
      <c r="E50" s="16"/>
      <c r="F50" s="16"/>
      <c r="G50" s="16"/>
    </row>
    <row r="51" spans="4:7" ht="12.75">
      <c r="D51" s="16"/>
      <c r="E51" s="16"/>
      <c r="F51" s="16"/>
      <c r="G51" s="16"/>
    </row>
    <row r="52" spans="4:7" ht="12.75">
      <c r="D52" s="16"/>
      <c r="E52" s="16"/>
      <c r="F52" s="16"/>
      <c r="G52" s="16"/>
    </row>
    <row r="53" spans="4:7" ht="12.75">
      <c r="D53" s="16"/>
      <c r="E53" s="16"/>
      <c r="F53" s="16"/>
      <c r="G53" s="16"/>
    </row>
    <row r="54" spans="4:7" ht="12.75">
      <c r="D54" s="16"/>
      <c r="E54" s="16"/>
      <c r="F54" s="16"/>
      <c r="G54" s="16"/>
    </row>
    <row r="55" spans="4:7" ht="12.75">
      <c r="D55" s="16"/>
      <c r="E55" s="16"/>
      <c r="F55" s="16"/>
      <c r="G55" s="16"/>
    </row>
    <row r="56" spans="4:7" ht="12.75">
      <c r="D56" s="16"/>
      <c r="E56" s="16"/>
      <c r="F56" s="16"/>
      <c r="G56" s="16"/>
    </row>
    <row r="57" spans="4:7" ht="12.75">
      <c r="D57" s="16"/>
      <c r="E57" s="33" t="s">
        <v>1</v>
      </c>
      <c r="F57" s="16"/>
      <c r="G57" s="16"/>
    </row>
    <row r="58" spans="4:7" ht="12.75">
      <c r="D58" s="16"/>
      <c r="E58" s="16"/>
      <c r="F58" s="16"/>
      <c r="G58" s="16"/>
    </row>
    <row r="59" spans="4:7" ht="12.75">
      <c r="D59" s="16"/>
      <c r="E59" s="33" t="s">
        <v>4</v>
      </c>
      <c r="F59" s="16"/>
      <c r="G59" s="16"/>
    </row>
    <row r="60" spans="4:7" ht="12.75">
      <c r="D60" s="16"/>
      <c r="E60" s="16"/>
      <c r="F60" s="16"/>
      <c r="G60" s="16"/>
    </row>
    <row r="61" spans="1:7" ht="12.75">
      <c r="A61" s="3" t="s">
        <v>47</v>
      </c>
      <c r="D61" s="16"/>
      <c r="E61" s="16"/>
      <c r="F61" s="16"/>
      <c r="G61" s="16"/>
    </row>
    <row r="62" spans="4:7" ht="12.75">
      <c r="D62" s="16"/>
      <c r="E62" s="16"/>
      <c r="F62" s="16"/>
      <c r="G62" s="16"/>
    </row>
    <row r="63" spans="1:7" ht="12.75">
      <c r="A63" s="2" t="s">
        <v>48</v>
      </c>
      <c r="D63" s="16"/>
      <c r="E63" s="16"/>
      <c r="F63" s="16"/>
      <c r="G63" s="16"/>
    </row>
    <row r="64" spans="1:7" ht="12.75">
      <c r="A64" s="2" t="s">
        <v>77</v>
      </c>
      <c r="D64" s="16"/>
      <c r="E64" s="16">
        <v>0</v>
      </c>
      <c r="F64" s="16"/>
      <c r="G64" s="16"/>
    </row>
    <row r="65" spans="1:7" ht="12.75">
      <c r="A65" s="2" t="s">
        <v>78</v>
      </c>
      <c r="D65" s="16"/>
      <c r="E65" s="16">
        <v>98941</v>
      </c>
      <c r="F65" s="16"/>
      <c r="G65" s="16"/>
    </row>
    <row r="66" spans="1:7" ht="12.75">
      <c r="A66" s="2" t="s">
        <v>79</v>
      </c>
      <c r="D66" s="16"/>
      <c r="E66" s="22">
        <v>0</v>
      </c>
      <c r="F66" s="16"/>
      <c r="G66" s="16"/>
    </row>
    <row r="67" spans="1:7" ht="12.75">
      <c r="A67" s="2" t="s">
        <v>57</v>
      </c>
      <c r="D67" s="16"/>
      <c r="E67" s="22">
        <f>SUM(E64:E66)</f>
        <v>98941</v>
      </c>
      <c r="F67" s="16"/>
      <c r="G67" s="16"/>
    </row>
    <row r="68" spans="4:7" ht="12.75">
      <c r="D68" s="16"/>
      <c r="E68" s="16"/>
      <c r="F68" s="16"/>
      <c r="G68" s="16"/>
    </row>
    <row r="69" spans="1:7" ht="12.75">
      <c r="A69" s="2" t="s">
        <v>80</v>
      </c>
      <c r="D69" s="16"/>
      <c r="E69" s="35">
        <v>0</v>
      </c>
      <c r="F69" s="16"/>
      <c r="G69" s="16"/>
    </row>
    <row r="70" spans="4:7" ht="12.75">
      <c r="D70" s="16"/>
      <c r="E70" s="16"/>
      <c r="F70" s="16"/>
      <c r="G70" s="16"/>
    </row>
    <row r="71" spans="1:7" ht="12.75">
      <c r="A71" s="2" t="s">
        <v>81</v>
      </c>
      <c r="D71" s="16"/>
      <c r="E71" s="35">
        <v>0</v>
      </c>
      <c r="F71" s="16"/>
      <c r="G71" s="16"/>
    </row>
    <row r="72" spans="4:7" ht="12.75">
      <c r="D72" s="16"/>
      <c r="E72" s="16"/>
      <c r="F72" s="16"/>
      <c r="G72" s="16"/>
    </row>
    <row r="73" spans="1:7" ht="12.75">
      <c r="A73" s="2" t="s">
        <v>89</v>
      </c>
      <c r="D73" s="16"/>
      <c r="E73" s="22">
        <v>0</v>
      </c>
      <c r="F73" s="16"/>
      <c r="G73" s="16"/>
    </row>
    <row r="74" spans="4:7" ht="12.75">
      <c r="D74" s="16"/>
      <c r="E74" s="16"/>
      <c r="F74" s="16"/>
      <c r="G74" s="16"/>
    </row>
    <row r="75" spans="4:7" ht="12.75">
      <c r="D75" s="16"/>
      <c r="E75" s="16"/>
      <c r="F75" s="16"/>
      <c r="G75" s="16"/>
    </row>
    <row r="76" spans="1:7" ht="13.5">
      <c r="A76" s="3" t="s">
        <v>62</v>
      </c>
      <c r="D76" s="16"/>
      <c r="E76" s="31">
        <f>SUM(E73+E71+E67+E69)</f>
        <v>98941</v>
      </c>
      <c r="F76" s="16"/>
      <c r="G76" s="16"/>
    </row>
    <row r="77" spans="4:7" ht="13.5">
      <c r="D77" s="16"/>
      <c r="E77" s="16"/>
      <c r="F77" s="16"/>
      <c r="G77" s="16"/>
    </row>
    <row r="78" spans="1:7" ht="12.75">
      <c r="A78" s="3" t="s">
        <v>63</v>
      </c>
      <c r="D78" s="16"/>
      <c r="E78" s="16"/>
      <c r="F78" s="16"/>
      <c r="G78" s="16"/>
    </row>
    <row r="79" spans="4:7" ht="12.75">
      <c r="D79" s="16"/>
      <c r="E79" s="16"/>
      <c r="F79" s="16"/>
      <c r="G79" s="16"/>
    </row>
    <row r="80" spans="1:7" ht="12.75">
      <c r="A80" s="2">
        <f>Samlet!B93</f>
        <v>0</v>
      </c>
      <c r="D80" s="16"/>
      <c r="E80" s="16">
        <v>48000</v>
      </c>
      <c r="F80" s="16"/>
      <c r="G80" s="16"/>
    </row>
    <row r="81" spans="1:7" ht="12.75">
      <c r="A81" s="2" t="s">
        <v>8</v>
      </c>
      <c r="D81" s="16"/>
      <c r="E81" s="16">
        <f>SUM(D28)</f>
        <v>158649</v>
      </c>
      <c r="F81" s="16"/>
      <c r="G81" s="16"/>
    </row>
    <row r="82" spans="1:7" ht="12.75">
      <c r="A82" s="2" t="s">
        <v>9</v>
      </c>
      <c r="D82" s="16"/>
      <c r="E82" s="16">
        <f>SUM(E28)</f>
        <v>137378</v>
      </c>
      <c r="F82" s="16"/>
      <c r="G82" s="16"/>
    </row>
    <row r="83" spans="1:7" ht="12.75">
      <c r="A83" s="2" t="s">
        <v>90</v>
      </c>
      <c r="D83" s="16"/>
      <c r="E83" s="16">
        <v>0</v>
      </c>
      <c r="F83" s="16"/>
      <c r="G83" s="16"/>
    </row>
    <row r="84" spans="4:7" ht="12.75" hidden="1">
      <c r="D84" s="16"/>
      <c r="E84" s="22"/>
      <c r="F84" s="16"/>
      <c r="G84" s="16"/>
    </row>
    <row r="85" spans="1:7" ht="12.75">
      <c r="A85" s="2" t="s">
        <v>66</v>
      </c>
      <c r="D85" s="16"/>
      <c r="E85" s="42">
        <f>SUM(E80+E81-E82+E84+E83)</f>
        <v>69271</v>
      </c>
      <c r="F85" s="16"/>
      <c r="G85" s="16"/>
    </row>
    <row r="86" spans="4:7" ht="12.75">
      <c r="D86" s="16"/>
      <c r="E86" s="16"/>
      <c r="F86" s="16"/>
      <c r="G86" s="16"/>
    </row>
    <row r="87" spans="1:7" ht="12.75">
      <c r="A87" s="2" t="s">
        <v>67</v>
      </c>
      <c r="D87" s="16"/>
      <c r="E87" s="22">
        <v>22170</v>
      </c>
      <c r="F87" s="16"/>
      <c r="G87" s="16"/>
    </row>
    <row r="88" spans="4:7" ht="12.75">
      <c r="D88" s="16"/>
      <c r="E88" s="16"/>
      <c r="F88" s="16"/>
      <c r="G88" s="16"/>
    </row>
    <row r="89" spans="4:7" ht="12.75">
      <c r="D89" s="16"/>
      <c r="E89" s="16"/>
      <c r="F89" s="16"/>
      <c r="G89" s="16"/>
    </row>
    <row r="90" spans="1:7" ht="13.5">
      <c r="A90" s="3" t="s">
        <v>68</v>
      </c>
      <c r="D90" s="16"/>
      <c r="E90" s="31">
        <f>SUM(E85:E87)</f>
        <v>91441</v>
      </c>
      <c r="F90" s="16"/>
      <c r="G90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D23" sqref="D23"/>
    </sheetView>
  </sheetViews>
  <sheetFormatPr defaultColWidth="9.140625" defaultRowHeight="12.75"/>
  <cols>
    <col min="4" max="7" width="12.7109375" style="2" customWidth="1"/>
  </cols>
  <sheetData>
    <row r="1" ht="12.75">
      <c r="E1" s="4" t="s">
        <v>1</v>
      </c>
    </row>
    <row r="3" ht="12.75">
      <c r="E3" s="4">
        <f>Samlet!F3</f>
        <v>0</v>
      </c>
    </row>
    <row r="4" spans="1:7" ht="12.75">
      <c r="A4" s="5"/>
      <c r="B4" s="5"/>
      <c r="C4" s="5"/>
      <c r="D4" s="5"/>
      <c r="E4" s="5"/>
      <c r="F4" s="5"/>
      <c r="G4" s="5"/>
    </row>
    <row r="5" spans="1:7" ht="12.75">
      <c r="A5" s="6" t="s">
        <v>130</v>
      </c>
      <c r="B5" s="7"/>
      <c r="C5" s="8"/>
      <c r="D5" s="7" t="s">
        <v>6</v>
      </c>
      <c r="E5" s="8"/>
      <c r="F5" s="9">
        <f>Samlet!G5</f>
        <v>0</v>
      </c>
      <c r="G5" s="8"/>
    </row>
    <row r="6" spans="1:7" ht="12.75">
      <c r="A6" s="11"/>
      <c r="B6" s="5"/>
      <c r="C6" s="12"/>
      <c r="D6" s="13" t="s">
        <v>8</v>
      </c>
      <c r="E6" s="14" t="s">
        <v>9</v>
      </c>
      <c r="F6" s="13" t="s">
        <v>8</v>
      </c>
      <c r="G6" s="14" t="s">
        <v>9</v>
      </c>
    </row>
    <row r="7" spans="1:7" ht="12.75">
      <c r="A7" s="15" t="s">
        <v>11</v>
      </c>
      <c r="C7" s="8"/>
      <c r="D7" s="16">
        <v>104499</v>
      </c>
      <c r="E7" s="18"/>
      <c r="F7" s="16">
        <v>106000</v>
      </c>
      <c r="G7" s="18"/>
    </row>
    <row r="8" spans="1:7" ht="12.75">
      <c r="A8" s="15" t="s">
        <v>131</v>
      </c>
      <c r="C8" s="8"/>
      <c r="D8" s="16"/>
      <c r="E8" s="18">
        <v>8388</v>
      </c>
      <c r="F8" s="16"/>
      <c r="G8" s="18">
        <v>56000</v>
      </c>
    </row>
    <row r="9" spans="1:7" ht="12.75">
      <c r="A9" s="15" t="s">
        <v>26</v>
      </c>
      <c r="C9" s="8"/>
      <c r="D9" s="16"/>
      <c r="E9" s="18">
        <v>22041</v>
      </c>
      <c r="F9" s="16"/>
      <c r="G9" s="18">
        <v>18000</v>
      </c>
    </row>
    <row r="10" spans="1:7" ht="12.75">
      <c r="A10" s="15" t="s">
        <v>31</v>
      </c>
      <c r="C10" s="8"/>
      <c r="D10" s="16"/>
      <c r="E10" s="18"/>
      <c r="F10" s="16"/>
      <c r="G10" s="18"/>
    </row>
    <row r="11" spans="1:7" ht="12.75">
      <c r="A11" s="15" t="s">
        <v>34</v>
      </c>
      <c r="C11" s="8"/>
      <c r="D11" s="16"/>
      <c r="E11" s="18">
        <v>3988</v>
      </c>
      <c r="F11" s="16"/>
      <c r="G11" s="18">
        <v>4000</v>
      </c>
    </row>
    <row r="12" spans="1:7" ht="12.75">
      <c r="A12" s="15" t="s">
        <v>37</v>
      </c>
      <c r="C12" s="8"/>
      <c r="D12" s="16"/>
      <c r="E12" s="18">
        <v>520</v>
      </c>
      <c r="F12" s="16"/>
      <c r="G12" s="18">
        <v>500</v>
      </c>
    </row>
    <row r="13" spans="1:7" ht="12.75">
      <c r="A13" s="15" t="s">
        <v>38</v>
      </c>
      <c r="C13" s="8"/>
      <c r="D13" s="16"/>
      <c r="E13" s="18">
        <v>600</v>
      </c>
      <c r="F13" s="16"/>
      <c r="G13" s="18">
        <v>1000</v>
      </c>
    </row>
    <row r="14" spans="1:7" ht="12.75">
      <c r="A14" s="15" t="s">
        <v>43</v>
      </c>
      <c r="C14" s="8"/>
      <c r="D14" s="16"/>
      <c r="E14" s="18">
        <v>34701</v>
      </c>
      <c r="F14" s="16"/>
      <c r="G14" s="18">
        <v>22000</v>
      </c>
    </row>
    <row r="15" spans="1:7" ht="12.75">
      <c r="A15" s="15" t="s">
        <v>41</v>
      </c>
      <c r="B15" s="7"/>
      <c r="C15" s="8"/>
      <c r="D15" s="35">
        <v>217</v>
      </c>
      <c r="E15" s="18">
        <v>5044</v>
      </c>
      <c r="F15" s="35">
        <v>150</v>
      </c>
      <c r="G15" s="18">
        <v>3000</v>
      </c>
    </row>
    <row r="16" spans="1:7" ht="12.75">
      <c r="A16" s="11" t="s">
        <v>45</v>
      </c>
      <c r="B16" s="5"/>
      <c r="C16" s="12"/>
      <c r="D16" s="22"/>
      <c r="E16" s="23">
        <v>1883</v>
      </c>
      <c r="F16" s="35"/>
      <c r="G16" s="18">
        <v>2000</v>
      </c>
    </row>
    <row r="17" spans="1:7" ht="13.5">
      <c r="A17" s="39"/>
      <c r="B17" s="25"/>
      <c r="C17" s="26"/>
      <c r="D17" s="27">
        <f>SUM(D7:D16)</f>
        <v>104716</v>
      </c>
      <c r="E17" s="27">
        <f>SUM(E7:E16)</f>
        <v>77165</v>
      </c>
      <c r="F17" s="37">
        <f>SUM(F7:F16)</f>
        <v>106150</v>
      </c>
      <c r="G17" s="38">
        <f>SUM(G7:G16)</f>
        <v>106500</v>
      </c>
    </row>
    <row r="18" spans="1:7" ht="13.5">
      <c r="A18" s="40"/>
      <c r="D18" s="16"/>
      <c r="E18" s="16"/>
      <c r="F18" s="16"/>
      <c r="G18" s="16"/>
    </row>
    <row r="19" spans="1:7" ht="13.5">
      <c r="A19" s="41" t="s">
        <v>46</v>
      </c>
      <c r="B19" s="3"/>
      <c r="C19" s="3"/>
      <c r="D19" s="31">
        <f>SUM(D17-E17)</f>
        <v>27551</v>
      </c>
      <c r="E19" s="16"/>
      <c r="F19" s="31">
        <f>SUM(F17-G17)</f>
        <v>-350</v>
      </c>
      <c r="G19" s="16"/>
    </row>
    <row r="20" spans="1:7" ht="13.5">
      <c r="A20" s="30"/>
      <c r="B20" s="3"/>
      <c r="C20" s="3"/>
      <c r="D20" s="32"/>
      <c r="E20" s="16"/>
      <c r="F20" s="16"/>
      <c r="G20" s="16"/>
    </row>
    <row r="21" spans="1:7" ht="12.75">
      <c r="A21" s="30"/>
      <c r="B21" s="3"/>
      <c r="C21" s="3"/>
      <c r="D21" s="32"/>
      <c r="E21" s="16"/>
      <c r="F21" s="16"/>
      <c r="G21" s="16"/>
    </row>
    <row r="22" spans="1:7" ht="12.75">
      <c r="A22" s="30"/>
      <c r="B22" s="3"/>
      <c r="C22" s="3"/>
      <c r="D22" s="32"/>
      <c r="E22" s="16"/>
      <c r="F22" s="16"/>
      <c r="G22" s="16"/>
    </row>
    <row r="23" spans="1:7" ht="12.75">
      <c r="A23" s="30"/>
      <c r="B23" s="3"/>
      <c r="C23" s="3"/>
      <c r="D23" s="32"/>
      <c r="E23" s="16"/>
      <c r="F23" s="16"/>
      <c r="G23" s="16"/>
    </row>
    <row r="24" spans="1:7" ht="12.75">
      <c r="A24" s="30"/>
      <c r="B24" s="3"/>
      <c r="C24" s="3"/>
      <c r="D24" s="32"/>
      <c r="E24" s="16"/>
      <c r="F24" s="16"/>
      <c r="G24" s="16"/>
    </row>
    <row r="25" spans="1:7" ht="12.75">
      <c r="A25" s="30"/>
      <c r="B25" s="3"/>
      <c r="C25" s="3"/>
      <c r="D25" s="32"/>
      <c r="E25" s="16"/>
      <c r="F25" s="16"/>
      <c r="G25" s="16"/>
    </row>
    <row r="26" spans="1:7" ht="12.75">
      <c r="A26" s="30"/>
      <c r="B26" s="3"/>
      <c r="C26" s="3"/>
      <c r="D26" s="32"/>
      <c r="E26" s="16"/>
      <c r="F26" s="16"/>
      <c r="G26" s="16"/>
    </row>
    <row r="27" spans="1:7" ht="12.75">
      <c r="A27" s="30"/>
      <c r="B27" s="3"/>
      <c r="C27" s="3"/>
      <c r="D27" s="32"/>
      <c r="E27" s="16"/>
      <c r="F27" s="16"/>
      <c r="G27" s="16"/>
    </row>
    <row r="28" spans="1:7" ht="12.75">
      <c r="A28" s="30"/>
      <c r="B28" s="3"/>
      <c r="C28" s="3"/>
      <c r="D28" s="32"/>
      <c r="E28" s="16"/>
      <c r="F28" s="16"/>
      <c r="G28" s="16"/>
    </row>
    <row r="29" spans="1:7" ht="12.75">
      <c r="A29" s="30"/>
      <c r="B29" s="3"/>
      <c r="C29" s="3"/>
      <c r="D29" s="32"/>
      <c r="E29" s="16"/>
      <c r="F29" s="16"/>
      <c r="G29" s="16"/>
    </row>
    <row r="30" spans="1:7" ht="12.75">
      <c r="A30" s="30"/>
      <c r="B30" s="3"/>
      <c r="C30" s="3"/>
      <c r="D30" s="32"/>
      <c r="E30" s="16"/>
      <c r="F30" s="16"/>
      <c r="G30" s="16"/>
    </row>
    <row r="31" spans="1:7" ht="12.75">
      <c r="A31" s="30"/>
      <c r="B31" s="3"/>
      <c r="C31" s="3"/>
      <c r="D31" s="32"/>
      <c r="E31" s="16"/>
      <c r="F31" s="16"/>
      <c r="G31" s="16"/>
    </row>
    <row r="32" spans="1:7" ht="12.75">
      <c r="A32" s="30"/>
      <c r="B32" s="3"/>
      <c r="C32" s="3"/>
      <c r="D32" s="32"/>
      <c r="E32" s="16"/>
      <c r="F32" s="16"/>
      <c r="G32" s="16"/>
    </row>
    <row r="33" spans="1:7" ht="12.75">
      <c r="A33" s="30"/>
      <c r="B33" s="3"/>
      <c r="C33" s="3"/>
      <c r="D33" s="32"/>
      <c r="E33" s="16"/>
      <c r="F33" s="16"/>
      <c r="G33" s="16"/>
    </row>
    <row r="34" spans="1:7" ht="12.75">
      <c r="A34" s="30"/>
      <c r="B34" s="3"/>
      <c r="C34" s="3"/>
      <c r="D34" s="32"/>
      <c r="E34" s="16"/>
      <c r="F34" s="16"/>
      <c r="G34" s="16"/>
    </row>
    <row r="35" spans="1:7" ht="12.75">
      <c r="A35" s="30"/>
      <c r="B35" s="3"/>
      <c r="C35" s="3"/>
      <c r="D35" s="32"/>
      <c r="E35" s="16"/>
      <c r="F35" s="16"/>
      <c r="G35" s="16"/>
    </row>
    <row r="36" spans="1:7" ht="12.75">
      <c r="A36" s="30"/>
      <c r="B36" s="3"/>
      <c r="C36" s="3"/>
      <c r="D36" s="32"/>
      <c r="E36" s="16"/>
      <c r="F36" s="16"/>
      <c r="G36" s="16"/>
    </row>
    <row r="37" spans="1:7" ht="12.75">
      <c r="A37" s="30"/>
      <c r="B37" s="3"/>
      <c r="C37" s="3"/>
      <c r="D37" s="32"/>
      <c r="E37" s="16"/>
      <c r="F37" s="16"/>
      <c r="G37" s="16"/>
    </row>
    <row r="38" spans="1:7" ht="12.75">
      <c r="A38" s="30"/>
      <c r="B38" s="3"/>
      <c r="C38" s="3"/>
      <c r="D38" s="32"/>
      <c r="E38" s="16"/>
      <c r="F38" s="16"/>
      <c r="G38" s="16"/>
    </row>
    <row r="39" spans="1:7" ht="12.75">
      <c r="A39" s="30"/>
      <c r="B39" s="3"/>
      <c r="C39" s="3"/>
      <c r="D39" s="32"/>
      <c r="E39" s="16"/>
      <c r="F39" s="16"/>
      <c r="G39" s="16"/>
    </row>
    <row r="40" spans="1:7" ht="12.75">
      <c r="A40" s="30"/>
      <c r="B40" s="3"/>
      <c r="C40" s="3"/>
      <c r="D40" s="32"/>
      <c r="E40" s="16"/>
      <c r="F40" s="16"/>
      <c r="G40" s="16"/>
    </row>
    <row r="41" spans="1:7" ht="12.75">
      <c r="A41" s="30"/>
      <c r="B41" s="3"/>
      <c r="C41" s="3"/>
      <c r="D41" s="32"/>
      <c r="E41" s="16"/>
      <c r="F41" s="16"/>
      <c r="G41" s="16"/>
    </row>
    <row r="42" spans="1:7" ht="12.75">
      <c r="A42" s="30"/>
      <c r="B42" s="3"/>
      <c r="C42" s="3"/>
      <c r="D42" s="32"/>
      <c r="E42" s="16"/>
      <c r="F42" s="16"/>
      <c r="G42" s="16"/>
    </row>
    <row r="43" spans="1:7" ht="12.75">
      <c r="A43" s="30"/>
      <c r="B43" s="3"/>
      <c r="C43" s="3"/>
      <c r="D43" s="32"/>
      <c r="E43" s="16"/>
      <c r="F43" s="16"/>
      <c r="G43" s="16"/>
    </row>
    <row r="44" spans="1:7" ht="12.75">
      <c r="A44" s="30"/>
      <c r="B44" s="3"/>
      <c r="C44" s="3"/>
      <c r="D44" s="32"/>
      <c r="E44" s="16"/>
      <c r="F44" s="16"/>
      <c r="G44" s="16"/>
    </row>
    <row r="45" spans="1:7" ht="12.75">
      <c r="A45" s="30"/>
      <c r="B45" s="3"/>
      <c r="C45" s="3"/>
      <c r="D45" s="32"/>
      <c r="E45" s="16"/>
      <c r="F45" s="16"/>
      <c r="G45" s="16"/>
    </row>
    <row r="46" spans="1:7" ht="12.75">
      <c r="A46" s="30"/>
      <c r="B46" s="3"/>
      <c r="C46" s="3"/>
      <c r="D46" s="32"/>
      <c r="E46" s="16"/>
      <c r="F46" s="16"/>
      <c r="G46" s="16"/>
    </row>
    <row r="47" spans="1:7" ht="12.75">
      <c r="A47" s="30"/>
      <c r="B47" s="3"/>
      <c r="C47" s="3"/>
      <c r="D47" s="32"/>
      <c r="E47" s="16"/>
      <c r="F47" s="16"/>
      <c r="G47" s="16"/>
    </row>
    <row r="48" spans="1:7" ht="12.75">
      <c r="A48" s="30"/>
      <c r="B48" s="3"/>
      <c r="C48" s="3"/>
      <c r="D48" s="32"/>
      <c r="E48" s="16"/>
      <c r="F48" s="16"/>
      <c r="G48" s="16"/>
    </row>
    <row r="49" spans="1:7" ht="12.75">
      <c r="A49" s="30"/>
      <c r="B49" s="3"/>
      <c r="C49" s="3"/>
      <c r="D49" s="32"/>
      <c r="E49" s="16"/>
      <c r="F49" s="16"/>
      <c r="G49" s="16"/>
    </row>
    <row r="50" spans="1:7" ht="12.75">
      <c r="A50" s="30"/>
      <c r="B50" s="3"/>
      <c r="C50" s="3"/>
      <c r="D50" s="32"/>
      <c r="E50" s="16"/>
      <c r="F50" s="16"/>
      <c r="G50" s="16"/>
    </row>
    <row r="51" spans="1:7" ht="12.75">
      <c r="A51" s="30"/>
      <c r="B51" s="3"/>
      <c r="C51" s="3"/>
      <c r="D51" s="32"/>
      <c r="E51" s="16"/>
      <c r="F51" s="16"/>
      <c r="G51" s="16"/>
    </row>
    <row r="52" spans="4:7" ht="12.75">
      <c r="D52" s="16"/>
      <c r="E52" s="16"/>
      <c r="F52" s="16"/>
      <c r="G52" s="16"/>
    </row>
    <row r="53" spans="4:7" ht="12.75">
      <c r="D53" s="16"/>
      <c r="E53" s="16"/>
      <c r="F53" s="16"/>
      <c r="G53" s="16"/>
    </row>
    <row r="54" spans="4:7" ht="12.75">
      <c r="D54" s="16"/>
      <c r="E54" s="16"/>
      <c r="F54" s="16"/>
      <c r="G54" s="16"/>
    </row>
    <row r="55" spans="4:7" ht="12.75">
      <c r="D55" s="16"/>
      <c r="E55" s="16"/>
      <c r="F55" s="16"/>
      <c r="G55" s="16"/>
    </row>
    <row r="56" spans="4:7" ht="12.75">
      <c r="D56" s="16"/>
      <c r="E56" s="16"/>
      <c r="F56" s="16"/>
      <c r="G56" s="16"/>
    </row>
    <row r="57" spans="4:7" ht="12.75">
      <c r="D57" s="16"/>
      <c r="E57" s="33" t="s">
        <v>1</v>
      </c>
      <c r="F57" s="16"/>
      <c r="G57" s="16"/>
    </row>
    <row r="58" spans="4:7" ht="12.75">
      <c r="D58" s="16"/>
      <c r="E58" s="16"/>
      <c r="F58" s="16"/>
      <c r="G58" s="16"/>
    </row>
    <row r="59" spans="4:7" ht="12.75">
      <c r="D59" s="16"/>
      <c r="E59" s="33" t="s">
        <v>4</v>
      </c>
      <c r="F59" s="16"/>
      <c r="G59" s="16"/>
    </row>
    <row r="60" spans="4:7" ht="12.75">
      <c r="D60" s="16"/>
      <c r="E60" s="16"/>
      <c r="F60" s="16"/>
      <c r="G60" s="16"/>
    </row>
    <row r="61" spans="1:7" ht="12.75">
      <c r="A61" s="3" t="s">
        <v>47</v>
      </c>
      <c r="D61" s="16"/>
      <c r="E61" s="16"/>
      <c r="F61" s="16"/>
      <c r="G61" s="16"/>
    </row>
    <row r="62" spans="4:7" ht="12.75">
      <c r="D62" s="16"/>
      <c r="E62" s="16"/>
      <c r="F62" s="16"/>
      <c r="G62" s="16"/>
    </row>
    <row r="63" spans="1:7" ht="12.75">
      <c r="A63" s="2" t="s">
        <v>48</v>
      </c>
      <c r="D63" s="16"/>
      <c r="E63" s="16"/>
      <c r="F63" s="16"/>
      <c r="G63" s="16"/>
    </row>
    <row r="64" spans="1:7" ht="12.75">
      <c r="A64" s="2" t="s">
        <v>77</v>
      </c>
      <c r="D64" s="16"/>
      <c r="E64" s="16">
        <v>0</v>
      </c>
      <c r="F64" s="16"/>
      <c r="G64" s="16"/>
    </row>
    <row r="65" spans="1:7" ht="12.75">
      <c r="A65" s="2" t="s">
        <v>78</v>
      </c>
      <c r="D65" s="16"/>
      <c r="E65" s="16">
        <v>219189</v>
      </c>
      <c r="F65" s="16"/>
      <c r="G65" s="16"/>
    </row>
    <row r="66" spans="1:7" ht="12.75">
      <c r="A66" s="2" t="s">
        <v>79</v>
      </c>
      <c r="D66" s="16"/>
      <c r="E66" s="22">
        <v>0</v>
      </c>
      <c r="F66" s="16"/>
      <c r="G66" s="16"/>
    </row>
    <row r="67" spans="1:7" ht="12.75">
      <c r="A67" s="2" t="s">
        <v>57</v>
      </c>
      <c r="D67" s="16"/>
      <c r="E67" s="22">
        <f>SUM(E64:E66)</f>
        <v>219189</v>
      </c>
      <c r="F67" s="16"/>
      <c r="G67" s="16"/>
    </row>
    <row r="68" spans="4:7" ht="12.75">
      <c r="D68" s="16"/>
      <c r="E68" s="16"/>
      <c r="F68" s="16"/>
      <c r="G68" s="16"/>
    </row>
    <row r="69" spans="1:7" ht="12.75">
      <c r="A69" s="2" t="s">
        <v>80</v>
      </c>
      <c r="D69" s="16"/>
      <c r="E69" s="35">
        <v>0</v>
      </c>
      <c r="F69" s="16"/>
      <c r="G69" s="16"/>
    </row>
    <row r="70" spans="4:7" ht="12.75">
      <c r="D70" s="16"/>
      <c r="E70" s="16"/>
      <c r="F70" s="16"/>
      <c r="G70" s="16"/>
    </row>
    <row r="71" spans="1:7" ht="12.75">
      <c r="A71" s="2" t="s">
        <v>81</v>
      </c>
      <c r="D71" s="16"/>
      <c r="E71" s="35">
        <v>0</v>
      </c>
      <c r="F71" s="16"/>
      <c r="G71" s="16"/>
    </row>
    <row r="72" spans="4:7" ht="12.75">
      <c r="D72" s="16"/>
      <c r="E72" s="16"/>
      <c r="F72" s="16"/>
      <c r="G72" s="16"/>
    </row>
    <row r="73" spans="1:7" ht="12.75">
      <c r="A73" s="2" t="s">
        <v>89</v>
      </c>
      <c r="D73" s="16"/>
      <c r="E73" s="22">
        <v>0</v>
      </c>
      <c r="F73" s="16"/>
      <c r="G73" s="16"/>
    </row>
    <row r="74" spans="4:7" ht="12.75">
      <c r="D74" s="16"/>
      <c r="E74" s="16"/>
      <c r="F74" s="16"/>
      <c r="G74" s="16"/>
    </row>
    <row r="75" spans="4:7" ht="12.75">
      <c r="D75" s="16"/>
      <c r="E75" s="16"/>
      <c r="F75" s="16"/>
      <c r="G75" s="16"/>
    </row>
    <row r="76" spans="1:7" ht="13.5">
      <c r="A76" s="3" t="s">
        <v>62</v>
      </c>
      <c r="D76" s="16"/>
      <c r="E76" s="31">
        <f>SUM(E73+E71+E67+E69)</f>
        <v>219189</v>
      </c>
      <c r="F76" s="16"/>
      <c r="G76" s="16"/>
    </row>
    <row r="77" spans="4:7" ht="13.5">
      <c r="D77" s="16"/>
      <c r="E77" s="16"/>
      <c r="F77" s="16"/>
      <c r="G77" s="16"/>
    </row>
    <row r="78" spans="1:7" ht="12.75">
      <c r="A78" s="3" t="s">
        <v>63</v>
      </c>
      <c r="D78" s="16"/>
      <c r="E78" s="16"/>
      <c r="F78" s="16"/>
      <c r="G78" s="16"/>
    </row>
    <row r="79" spans="4:7" ht="12.75">
      <c r="D79" s="16"/>
      <c r="E79" s="16"/>
      <c r="F79" s="16"/>
      <c r="G79" s="16"/>
    </row>
    <row r="80" spans="1:7" ht="12.75">
      <c r="A80" s="2">
        <f>Samlet!B93</f>
        <v>0</v>
      </c>
      <c r="D80" s="16"/>
      <c r="E80" s="16">
        <v>190299</v>
      </c>
      <c r="F80" s="16"/>
      <c r="G80" s="16"/>
    </row>
    <row r="81" spans="1:7" ht="12.75">
      <c r="A81" s="2" t="s">
        <v>8</v>
      </c>
      <c r="D81" s="16"/>
      <c r="E81" s="16">
        <f>SUM(D17)</f>
        <v>104716</v>
      </c>
      <c r="F81" s="16"/>
      <c r="G81" s="16"/>
    </row>
    <row r="82" spans="1:7" ht="12.75">
      <c r="A82" s="2" t="s">
        <v>9</v>
      </c>
      <c r="D82" s="16"/>
      <c r="E82" s="16">
        <f>SUM(E17)</f>
        <v>77165</v>
      </c>
      <c r="F82" s="16"/>
      <c r="G82" s="16"/>
    </row>
    <row r="83" spans="1:7" ht="12.75">
      <c r="A83" s="2" t="s">
        <v>90</v>
      </c>
      <c r="D83" s="16"/>
      <c r="E83" s="16">
        <v>0</v>
      </c>
      <c r="F83" s="16"/>
      <c r="G83" s="16"/>
    </row>
    <row r="84" spans="4:7" ht="12.75" hidden="1">
      <c r="D84" s="16"/>
      <c r="E84" s="22"/>
      <c r="F84" s="16"/>
      <c r="G84" s="16"/>
    </row>
    <row r="85" spans="1:7" ht="12.75">
      <c r="A85" s="2" t="s">
        <v>66</v>
      </c>
      <c r="D85" s="16"/>
      <c r="E85" s="42">
        <f>SUM(E80+E81-E82+E84+E83)</f>
        <v>217850</v>
      </c>
      <c r="F85" s="16"/>
      <c r="G85" s="16"/>
    </row>
    <row r="86" spans="4:7" ht="12.75">
      <c r="D86" s="16"/>
      <c r="E86" s="16"/>
      <c r="F86" s="16"/>
      <c r="G86" s="16"/>
    </row>
    <row r="87" spans="1:7" ht="12.75">
      <c r="A87" s="2" t="s">
        <v>67</v>
      </c>
      <c r="D87" s="16"/>
      <c r="E87" s="22">
        <v>1339</v>
      </c>
      <c r="F87" s="16"/>
      <c r="G87" s="16"/>
    </row>
    <row r="88" spans="4:7" ht="12.75">
      <c r="D88" s="16"/>
      <c r="E88" s="16"/>
      <c r="F88" s="16"/>
      <c r="G88" s="16"/>
    </row>
    <row r="89" spans="4:7" ht="12.75">
      <c r="D89" s="16"/>
      <c r="E89" s="16"/>
      <c r="F89" s="16"/>
      <c r="G89" s="16"/>
    </row>
    <row r="90" spans="1:7" ht="13.5">
      <c r="A90" s="3" t="s">
        <v>68</v>
      </c>
      <c r="D90" s="16"/>
      <c r="E90" s="31">
        <f>SUM(E85:E87)</f>
        <v>219189</v>
      </c>
      <c r="F90" s="16"/>
      <c r="G90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D18" sqref="D18"/>
    </sheetView>
  </sheetViews>
  <sheetFormatPr defaultColWidth="9.140625" defaultRowHeight="12.75"/>
  <sheetData>
    <row r="1" ht="12.75">
      <c r="E1" s="4" t="s">
        <v>1</v>
      </c>
    </row>
    <row r="3" ht="12.75">
      <c r="E3" s="4">
        <f>Samlet!F3</f>
        <v>0</v>
      </c>
    </row>
    <row r="4" ht="12.75">
      <c r="A4" s="3" t="s">
        <v>132</v>
      </c>
    </row>
    <row r="6" spans="1:4" ht="12.75">
      <c r="A6" s="2" t="s">
        <v>133</v>
      </c>
      <c r="D6" s="16">
        <v>199738</v>
      </c>
    </row>
    <row r="8" spans="1:4" ht="12.75">
      <c r="A8" s="2" t="s">
        <v>134</v>
      </c>
      <c r="D8" s="16">
        <v>11375</v>
      </c>
    </row>
    <row r="9" ht="12.75">
      <c r="D9" s="16"/>
    </row>
    <row r="10" spans="1:4" ht="12.75">
      <c r="A10" s="2" t="s">
        <v>135</v>
      </c>
      <c r="D10" s="16">
        <v>0</v>
      </c>
    </row>
    <row r="11" ht="12.75">
      <c r="D11" s="16"/>
    </row>
    <row r="12" spans="1:4" ht="12.75">
      <c r="A12" s="2" t="s">
        <v>136</v>
      </c>
      <c r="D12" s="16">
        <v>0</v>
      </c>
    </row>
    <row r="13" ht="12.75">
      <c r="D13" s="16"/>
    </row>
    <row r="14" spans="1:4" ht="12.75">
      <c r="A14" s="2" t="s">
        <v>137</v>
      </c>
      <c r="D14" s="16">
        <v>0</v>
      </c>
    </row>
    <row r="16" spans="1:4" ht="12.75">
      <c r="A16" s="2" t="s">
        <v>138</v>
      </c>
      <c r="D16" s="16">
        <v>3011</v>
      </c>
    </row>
    <row r="18" spans="1:4" ht="14.25">
      <c r="A18" s="2" t="s">
        <v>139</v>
      </c>
      <c r="D18" s="22">
        <v>12000</v>
      </c>
    </row>
    <row r="20" spans="1:4" ht="12.75">
      <c r="A20" s="2" t="s">
        <v>140</v>
      </c>
      <c r="D20" s="22">
        <f>SUM(D6:D18)</f>
        <v>226124</v>
      </c>
    </row>
    <row r="22" ht="12.75">
      <c r="A22" s="3" t="s">
        <v>141</v>
      </c>
    </row>
    <row r="24" spans="1:4" ht="12.75">
      <c r="A24" s="2" t="s">
        <v>142</v>
      </c>
      <c r="D24" s="22">
        <v>457841</v>
      </c>
    </row>
    <row r="26" ht="12.75">
      <c r="A26" s="3" t="s">
        <v>143</v>
      </c>
    </row>
    <row r="28" spans="1:4" ht="12.75">
      <c r="A28" s="2" t="s">
        <v>142</v>
      </c>
      <c r="D28" s="22">
        <v>404088</v>
      </c>
    </row>
    <row r="30" spans="1:4" ht="12.75">
      <c r="A30" s="2" t="s">
        <v>144</v>
      </c>
      <c r="D30" s="22">
        <f>SUM(D24+D28)</f>
        <v>861929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17"/>
  <sheetViews>
    <sheetView workbookViewId="0" topLeftCell="A1">
      <selection activeCell="A11" sqref="A11"/>
    </sheetView>
  </sheetViews>
  <sheetFormatPr defaultColWidth="9.140625" defaultRowHeight="12.75"/>
  <sheetData>
    <row r="2" ht="18">
      <c r="A2" s="44" t="s">
        <v>145</v>
      </c>
    </row>
    <row r="4" ht="12.75">
      <c r="A4" s="2" t="s">
        <v>146</v>
      </c>
    </row>
    <row r="5" ht="12.75">
      <c r="A5" s="2" t="s">
        <v>147</v>
      </c>
    </row>
    <row r="7" ht="12.75">
      <c r="A7" s="2" t="s">
        <v>148</v>
      </c>
    </row>
    <row r="8" ht="12.75">
      <c r="A8" s="2" t="s">
        <v>149</v>
      </c>
    </row>
    <row r="10" ht="12.75">
      <c r="A10" s="2" t="s">
        <v>150</v>
      </c>
    </row>
    <row r="12" ht="12.75">
      <c r="A12" s="2" t="s">
        <v>151</v>
      </c>
    </row>
    <row r="16" ht="12.75">
      <c r="A16" s="2" t="s">
        <v>152</v>
      </c>
    </row>
    <row r="17" ht="12.75">
      <c r="A17" s="2" t="s">
        <v>153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2" t="s">
        <v>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C3" sqref="C3"/>
    </sheetView>
  </sheetViews>
  <sheetFormatPr defaultColWidth="9.140625" defaultRowHeight="12.75"/>
  <sheetData>
    <row r="2" ht="12.75">
      <c r="A2" s="3" t="s">
        <v>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02"/>
  <sheetViews>
    <sheetView tabSelected="1" workbookViewId="0" topLeftCell="A1">
      <selection activeCell="K15" sqref="K15"/>
    </sheetView>
  </sheetViews>
  <sheetFormatPr defaultColWidth="9.140625" defaultRowHeight="12.75"/>
  <cols>
    <col min="5" max="8" width="12.7109375" style="2" customWidth="1"/>
  </cols>
  <sheetData>
    <row r="1" ht="14.25">
      <c r="F1" s="4" t="s">
        <v>1</v>
      </c>
    </row>
    <row r="3" ht="14.25">
      <c r="F3" s="4" t="s">
        <v>4</v>
      </c>
    </row>
    <row r="4" spans="2:8" ht="14.25">
      <c r="B4" s="5"/>
      <c r="C4" s="5"/>
      <c r="D4" s="5"/>
      <c r="E4" s="5"/>
      <c r="F4" s="5"/>
      <c r="G4" s="5"/>
      <c r="H4" s="5"/>
    </row>
    <row r="5" spans="2:8" ht="14.25">
      <c r="B5" s="6" t="s">
        <v>5</v>
      </c>
      <c r="C5" s="7"/>
      <c r="D5" s="8"/>
      <c r="E5" s="7" t="s">
        <v>6</v>
      </c>
      <c r="F5" s="8"/>
      <c r="G5" s="9" t="s">
        <v>7</v>
      </c>
      <c r="H5" s="10"/>
    </row>
    <row r="6" spans="2:8" ht="14.25">
      <c r="B6" s="11"/>
      <c r="C6" s="5"/>
      <c r="D6" s="12"/>
      <c r="E6" s="13" t="s">
        <v>8</v>
      </c>
      <c r="F6" s="14" t="s">
        <v>9</v>
      </c>
      <c r="G6" s="13" t="s">
        <v>8</v>
      </c>
      <c r="H6" s="14" t="s">
        <v>9</v>
      </c>
    </row>
    <row r="7" spans="2:10" ht="14.25">
      <c r="B7" s="15" t="s">
        <v>10</v>
      </c>
      <c r="D7" s="8"/>
      <c r="E7" s="16">
        <f>SUM('Hovedafd.'!D7+Gymnastik!D7+Håndbold!D7+Floorball!D7+'Fodbold ungdom'!D11)+'Hovedafd.'!D12</f>
        <v>330749</v>
      </c>
      <c r="F7" s="16">
        <f>SUM('Hovedafd.'!E7)</f>
        <v>0</v>
      </c>
      <c r="G7" s="17">
        <f>SUM('Hovedafd.'!F7+Floorball!F7+'Fodbold ungdom'!F11)</f>
        <v>246000</v>
      </c>
      <c r="H7" s="18"/>
      <c r="J7" s="16"/>
    </row>
    <row r="8" spans="2:10" ht="14.25">
      <c r="B8" s="15" t="s">
        <v>11</v>
      </c>
      <c r="D8" s="8"/>
      <c r="E8" s="16">
        <f>SUM(Gymnastik!D9+Bordtennis!D7+Bordtennis!D8+Håndbold!D8+'fodbold senior'!D7+Floorball!D9+'Fodbold ungdom'!D7+Motion!D7)+Floorball!D12</f>
        <v>874428</v>
      </c>
      <c r="F8" s="16">
        <f>SUM(Bordtennis!E8+Håndbold!E8)</f>
        <v>0</v>
      </c>
      <c r="G8" s="19">
        <f>SUM(Gymnastik!F9+Bordtennis!F7+Bordtennis!F8+Håndbold!F8+'fodbold senior'!F7+Floorball!F9+'Fodbold ungdom'!F7+Motion!F7)</f>
        <v>902240</v>
      </c>
      <c r="H8" s="18"/>
      <c r="J8" s="16"/>
    </row>
    <row r="9" spans="2:10" ht="14.25">
      <c r="B9" s="15" t="s">
        <v>12</v>
      </c>
      <c r="D9" s="8"/>
      <c r="E9" s="16">
        <f>SUM('Hovedafd.'!D8+'Hovedafd.'!D9+'Hovedafd.'!D17+Gymnastik!D8+Gymnastik!D10+Gymnastik!D15+Bordtennis!D9+Håndbold!D9+Håndbold!D10+Håndbold!D11+Håndbold!D12+'fodbold senior'!D10+Floorball!D8+Floorball!D10+'Fodbold ungdom'!D8+'Fodbold ungdom'!D10+'Fodbold ungdom'!D12+'Fodbold ungdom'!D13)</f>
        <v>457296</v>
      </c>
      <c r="F9" s="16">
        <f>SUM(Bordtennis!E9+Floorball!E10)+'Hovedafd.'!E8</f>
        <v>44160</v>
      </c>
      <c r="G9" s="19">
        <f>SUM('Hovedafd.'!F9+Gymnastik!F10+Gymnastik!F21+Bordtennis!F9+Håndbold!F9+Håndbold!F11+Håndbold!F12+'fodbold senior'!F8+'fodbold senior'!F10+Floorball!F12+'Fodbold ungdom'!F8+'Fodbold ungdom'!F13+'fodbold senior'!F27+Floorball!F10+Floorball!F8+Håndbold!F10+'Fodbold ungdom'!F12)</f>
        <v>802500</v>
      </c>
      <c r="H9" s="18">
        <f>SUM('fodbold senior'!G10)</f>
        <v>0</v>
      </c>
      <c r="J9" s="16"/>
    </row>
    <row r="10" spans="2:10" ht="14.25">
      <c r="B10" s="15" t="s">
        <v>13</v>
      </c>
      <c r="D10" s="8"/>
      <c r="E10" s="16">
        <f>SUM(Håndbold!D13+'fodbold senior'!D9+Floorball!D11+'Fodbold ungdom'!D14)</f>
        <v>257368</v>
      </c>
      <c r="F10" s="16">
        <f>SUM(Floorball!E11)</f>
        <v>29524</v>
      </c>
      <c r="G10" s="19">
        <f>SUM(Håndbold!F13+'fodbold senior'!F9+'Fodbold ungdom'!F9+Floorball!F11)</f>
        <v>237500</v>
      </c>
      <c r="H10" s="18">
        <f>SUM('fodbold senior'!G9)</f>
        <v>0</v>
      </c>
      <c r="J10" s="16"/>
    </row>
    <row r="11" spans="2:10" ht="14.25">
      <c r="B11" s="15" t="s">
        <v>14</v>
      </c>
      <c r="D11" s="8"/>
      <c r="E11" s="16"/>
      <c r="F11" s="16">
        <f>SUM('Hovedafd.'!E12)</f>
        <v>22325</v>
      </c>
      <c r="G11" s="19"/>
      <c r="H11" s="18">
        <f>SUM('Hovedafd.'!G12)</f>
        <v>20000</v>
      </c>
      <c r="J11" s="16"/>
    </row>
    <row r="12" spans="2:10" ht="14.25">
      <c r="B12" s="15" t="s">
        <v>15</v>
      </c>
      <c r="D12" s="8"/>
      <c r="E12" s="16"/>
      <c r="F12" s="16">
        <f>SUM(Gymnastik!E11)</f>
        <v>38227</v>
      </c>
      <c r="G12" s="19"/>
      <c r="H12" s="18">
        <f>SUM(Håndbold!G14)</f>
        <v>0</v>
      </c>
      <c r="J12" s="16"/>
    </row>
    <row r="13" spans="2:10" ht="14.25">
      <c r="B13" s="15" t="s">
        <v>16</v>
      </c>
      <c r="D13" s="8"/>
      <c r="E13" s="16"/>
      <c r="F13" s="16">
        <f>SUM(Håndbold!E15)+'fodbold senior'!E23</f>
        <v>0</v>
      </c>
      <c r="G13" s="19"/>
      <c r="H13" s="18">
        <f>SUM('fodbold senior'!G23)</f>
        <v>0</v>
      </c>
      <c r="J13" s="16"/>
    </row>
    <row r="14" spans="2:10" ht="14.25">
      <c r="B14" s="15" t="s">
        <v>17</v>
      </c>
      <c r="D14" s="8"/>
      <c r="E14" s="16"/>
      <c r="F14" s="16">
        <f>SUM(Håndbold!E16+'fodbold senior'!E12+Floorball!E14+'Fodbold ungdom'!E17)</f>
        <v>69337</v>
      </c>
      <c r="G14" s="19"/>
      <c r="H14" s="18">
        <f>SUM('Fodbold ungdom'!G17+Floorball!G14+'fodbold senior'!G12+Håndbold!G16)</f>
        <v>55000</v>
      </c>
      <c r="J14" s="16"/>
    </row>
    <row r="15" spans="2:10" ht="14.25">
      <c r="B15" s="15" t="s">
        <v>18</v>
      </c>
      <c r="D15" s="8"/>
      <c r="E15" s="16"/>
      <c r="F15" s="16">
        <f>SUM(Bordtennis!E12)</f>
        <v>1228</v>
      </c>
      <c r="G15" s="19"/>
      <c r="H15" s="18">
        <f>SUM(Bordtennis!G12)</f>
        <v>1250</v>
      </c>
      <c r="J15" s="16"/>
    </row>
    <row r="16" spans="2:10" ht="14.25">
      <c r="B16" s="15" t="s">
        <v>19</v>
      </c>
      <c r="D16" s="8"/>
      <c r="E16" s="16"/>
      <c r="F16" s="20">
        <f>SUM(Gymnastik!E12+Bordtennis!E10+Håndbold!E17+'fodbold senior'!E13+Floorball!E16+'Fodbold ungdom'!E18+Motion!E8)+Gymnastik!E15</f>
        <v>189680</v>
      </c>
      <c r="G16" s="19">
        <f>SUM('fodbold senior'!F13)</f>
        <v>0</v>
      </c>
      <c r="H16" s="18">
        <f>SUM(Gymnastik!G12+Håndbold!G17+'fodbold senior'!G13+Floorball!G16+'Fodbold ungdom'!G18+Motion!G8)+Bordtennis!G10</f>
        <v>202500</v>
      </c>
      <c r="J16" s="16"/>
    </row>
    <row r="17" spans="2:10" ht="14.25">
      <c r="B17" s="15" t="s">
        <v>20</v>
      </c>
      <c r="D17" s="8"/>
      <c r="E17" s="16"/>
      <c r="F17" s="16">
        <f>SUM(Gymnastik!E13+'fodbold senior'!E14+Floorball!E17+Bordtennis!E11)</f>
        <v>38869</v>
      </c>
      <c r="G17" s="19"/>
      <c r="H17" s="18">
        <f>SUM(Gymnastik!G13+Bordtennis!G11+Håndbold!G18+'fodbold senior'!G14+Floorball!G17)</f>
        <v>41000</v>
      </c>
      <c r="J17" s="16"/>
    </row>
    <row r="18" spans="2:10" ht="14.25">
      <c r="B18" s="15" t="s">
        <v>21</v>
      </c>
      <c r="D18" s="8"/>
      <c r="E18" s="16"/>
      <c r="F18" s="16">
        <f>SUM(Gymnastik!E14+Floorball!E18)</f>
        <v>356695</v>
      </c>
      <c r="G18" s="19"/>
      <c r="H18" s="18">
        <f>SUM(Floorball!G18+Gymnastik!G14)</f>
        <v>370000</v>
      </c>
      <c r="J18" s="16"/>
    </row>
    <row r="19" spans="2:10" ht="14.25">
      <c r="B19" s="15" t="s">
        <v>22</v>
      </c>
      <c r="D19" s="8"/>
      <c r="E19" s="16"/>
      <c r="F19" s="16">
        <f>SUM(Floorball!E15)+Floorball!E13+'fodbold senior'!E17+'fodbold senior'!E16</f>
        <v>167690</v>
      </c>
      <c r="G19" s="19"/>
      <c r="H19" s="18">
        <f>SUM(Floorball!G15)+Floorball!G13</f>
        <v>90000</v>
      </c>
      <c r="J19" s="16"/>
    </row>
    <row r="20" spans="2:10" ht="14.25">
      <c r="B20" s="15" t="s">
        <v>23</v>
      </c>
      <c r="D20" s="8"/>
      <c r="E20" s="16"/>
      <c r="F20" s="16">
        <f>SUM('Fodbold ungdom'!E16)</f>
        <v>53325</v>
      </c>
      <c r="G20" s="19"/>
      <c r="H20" s="18">
        <f>SUM('Fodbold ungdom'!G16)</f>
        <v>50000</v>
      </c>
      <c r="J20" s="16"/>
    </row>
    <row r="21" spans="2:10" ht="14.25">
      <c r="B21" s="15" t="s">
        <v>24</v>
      </c>
      <c r="D21" s="8"/>
      <c r="E21" s="16"/>
      <c r="F21" s="16">
        <f>SUM('fodbold senior'!E18)</f>
        <v>28379</v>
      </c>
      <c r="G21" s="19"/>
      <c r="H21" s="18">
        <f>SUM('fodbold senior'!G18)</f>
        <v>0</v>
      </c>
      <c r="J21" s="16"/>
    </row>
    <row r="22" spans="2:10" ht="14.25">
      <c r="B22" s="15" t="s">
        <v>25</v>
      </c>
      <c r="D22" s="8"/>
      <c r="E22" s="16"/>
      <c r="F22" s="16">
        <f>SUM(Bordtennis!E13+Gymnastik!E16+Gymnastik!E17+Håndbold!E20+Håndbold!E19+'fodbold senior'!E19+Floorball!E19+Floorball!E20+Floorball!E12+'Fodbold ungdom'!E19+'Fodbold ungdom'!E20)</f>
        <v>217039</v>
      </c>
      <c r="G22" s="19">
        <f>SUM(Floorball!F19)</f>
        <v>0</v>
      </c>
      <c r="H22" s="18">
        <f>SUM(Gymnastik!G17+Bordtennis!G13+Håndbold!G20+Håndbold!G19+'fodbold senior'!G19++Floorball!G19+Floorball!G20+'Fodbold ungdom'!G19+'Fodbold ungdom'!G20)+Floorball!G12+Gymnastik!G16</f>
        <v>176650</v>
      </c>
      <c r="J22" s="16"/>
    </row>
    <row r="23" spans="2:10" ht="14.25">
      <c r="B23" s="15" t="s">
        <v>26</v>
      </c>
      <c r="D23" s="8"/>
      <c r="E23" s="16"/>
      <c r="F23" s="16">
        <f>SUM(Gymnastik!E18+Bordtennis!E14+Håndbold!E21+'fodbold senior'!E20+Motion!E9)</f>
        <v>74422</v>
      </c>
      <c r="G23" s="19"/>
      <c r="H23" s="18">
        <f>SUM(Motion!G9+Håndbold!G21+Bordtennis!G14+Gymnastik!G18)+'fodbold senior'!G20</f>
        <v>32710</v>
      </c>
      <c r="J23" s="16"/>
    </row>
    <row r="24" spans="2:10" ht="14.25">
      <c r="B24" s="15"/>
      <c r="D24" s="8"/>
      <c r="E24" s="16"/>
      <c r="F24" s="16">
        <f>SUM(Bordtennis!E15)</f>
        <v>264</v>
      </c>
      <c r="G24" s="19"/>
      <c r="H24" s="18">
        <f>SUM('Hovedafd.'!G20)+Bordtennis!G15</f>
        <v>15500</v>
      </c>
      <c r="J24" s="16"/>
    </row>
    <row r="25" spans="2:10" ht="14.25">
      <c r="B25" s="15" t="s">
        <v>27</v>
      </c>
      <c r="D25" s="8"/>
      <c r="E25" s="16"/>
      <c r="F25" s="16">
        <f>SUM('Hovedafd.'!E13)</f>
        <v>0</v>
      </c>
      <c r="G25" s="19"/>
      <c r="H25" s="18">
        <f>SUM('Hovedafd.'!G13)</f>
        <v>0</v>
      </c>
      <c r="J25" s="16"/>
    </row>
    <row r="26" spans="2:10" ht="14.25">
      <c r="B26" s="15" t="s">
        <v>28</v>
      </c>
      <c r="D26" s="8"/>
      <c r="E26" s="16"/>
      <c r="F26" s="16">
        <f>SUM('Hovedafd.'!E14+Bordtennis!E17+'fodbold senior'!E22)+'Hovedafd.'!E20</f>
        <v>13785</v>
      </c>
      <c r="G26" s="19"/>
      <c r="H26" s="18">
        <f>SUM('Hovedafd.'!G14+'fodbold senior'!G22)+Bordtennis!G17</f>
        <v>0</v>
      </c>
      <c r="J26" s="16"/>
    </row>
    <row r="27" spans="2:10" ht="14.25">
      <c r="B27" s="15" t="s">
        <v>29</v>
      </c>
      <c r="D27" s="8"/>
      <c r="E27" s="16"/>
      <c r="F27" s="16">
        <f>SUM('Hovedafd.'!E15+Bordtennis!E18)</f>
        <v>19510</v>
      </c>
      <c r="G27" s="19"/>
      <c r="H27" s="18">
        <f>SUM('Hovedafd.'!G15+Bordtennis!G18)</f>
        <v>19000</v>
      </c>
      <c r="J27" s="16"/>
    </row>
    <row r="28" spans="2:10" ht="14.25">
      <c r="B28" s="15" t="s">
        <v>11</v>
      </c>
      <c r="D28" s="8"/>
      <c r="E28" s="16"/>
      <c r="F28" s="16">
        <f>SUM('Hovedafd.'!E16+Bordtennis!E16+'fodbold senior'!E21+Floorball!E21)</f>
        <v>39975</v>
      </c>
      <c r="G28" s="19"/>
      <c r="H28" s="18">
        <f>SUM('Hovedafd.'!G16+Bordtennis!G16+Floorball!G21)</f>
        <v>40600</v>
      </c>
      <c r="J28" s="16"/>
    </row>
    <row r="29" spans="2:10" ht="14.25">
      <c r="B29" s="15" t="s">
        <v>30</v>
      </c>
      <c r="D29" s="8"/>
      <c r="E29" s="16">
        <f>SUM(Floorball!D25)</f>
        <v>0</v>
      </c>
      <c r="F29" s="16">
        <f>SUM(Floorball!E25)</f>
        <v>57415</v>
      </c>
      <c r="G29" s="19">
        <f>SUM(Floorball!F25)</f>
        <v>0</v>
      </c>
      <c r="H29" s="18">
        <f>SUM(Floorball!G25)</f>
        <v>60000</v>
      </c>
      <c r="J29" s="16"/>
    </row>
    <row r="30" spans="2:10" ht="14.25">
      <c r="B30" s="15" t="s">
        <v>31</v>
      </c>
      <c r="D30" s="8"/>
      <c r="E30" s="16"/>
      <c r="F30" s="16">
        <f>SUM('Hovedafd.'!E18+Gymnastik!E19+Bordtennis!E19+Håndbold!E23+'fodbold senior'!E24+Floorball!E22+'Fodbold ungdom'!E21+Motion!E10)</f>
        <v>272</v>
      </c>
      <c r="G30" s="19"/>
      <c r="H30" s="18">
        <f>SUM('Hovedafd.'!G18+Gymnastik!G19+Bordtennis!G19+Håndbold!G23+'fodbold senior'!G24+Floorball!G22+'Fodbold ungdom'!G21)</f>
        <v>400</v>
      </c>
      <c r="J30" s="16"/>
    </row>
    <row r="31" spans="2:10" ht="14.25">
      <c r="B31" s="15" t="s">
        <v>32</v>
      </c>
      <c r="D31" s="8"/>
      <c r="E31" s="16"/>
      <c r="F31" s="16">
        <f>SUM('Hovedafd.'!E19+Gymnastik!E20+'fodbold senior'!E25)</f>
        <v>1200</v>
      </c>
      <c r="G31" s="19"/>
      <c r="H31" s="18">
        <f>SUM('Hovedafd.'!G19+Gymnastik!G20+Motion!F48)</f>
        <v>5000</v>
      </c>
      <c r="J31" s="16"/>
    </row>
    <row r="32" spans="2:10" ht="14.25">
      <c r="B32" s="15" t="s">
        <v>33</v>
      </c>
      <c r="D32" s="8"/>
      <c r="E32" s="16"/>
      <c r="F32" s="16">
        <f>SUM(Håndbold!E24+'Fodbold ungdom'!E15)+Bordtennis!E20+Gymnastik!E21+'fodbold senior'!E11</f>
        <v>45690</v>
      </c>
      <c r="G32" s="19"/>
      <c r="H32" s="18">
        <f>SUM(Gymnastik!G21+Bordtennis!G20+Håndbold!G24+'Fodbold ungdom'!G15)</f>
        <v>40000</v>
      </c>
      <c r="J32" s="16"/>
    </row>
    <row r="33" spans="2:10" ht="14.25">
      <c r="B33" s="15" t="s">
        <v>34</v>
      </c>
      <c r="D33" s="8"/>
      <c r="E33" s="16"/>
      <c r="F33" s="16">
        <f>SUM('Hovedafd.'!E21+Gymnastik!E22+Bordtennis!E21+Håndbold!E25+Floorball!E23+'Fodbold ungdom'!E22+Motion!E11)+'fodbold senior'!E26</f>
        <v>45219</v>
      </c>
      <c r="G33" s="19"/>
      <c r="H33" s="18">
        <f>SUM(Motion!G11+'Fodbold ungdom'!G22+Floorball!G23+'fodbold senior'!G26+Håndbold!G25+Bordtennis!G21+Gymnastik!G22+'Hovedafd.'!G21)</f>
        <v>58500</v>
      </c>
      <c r="J33" s="16"/>
    </row>
    <row r="34" spans="2:10" ht="14.25">
      <c r="B34" s="15" t="s">
        <v>35</v>
      </c>
      <c r="D34" s="8"/>
      <c r="E34" s="16"/>
      <c r="F34" s="16">
        <f>SUM(Gymnastik!E23+Håndbold!E26+'fodbold senior'!E27)+Håndbold!E18</f>
        <v>43814</v>
      </c>
      <c r="G34" s="19"/>
      <c r="H34" s="18">
        <f>SUM(Gymnastik!G23+Håndbold!G26+'fodbold senior'!G27+'fodbold senior'!G16)</f>
        <v>21000</v>
      </c>
      <c r="J34" s="16"/>
    </row>
    <row r="35" spans="2:10" ht="14.25">
      <c r="B35" s="15" t="s">
        <v>36</v>
      </c>
      <c r="D35" s="8"/>
      <c r="E35" s="16"/>
      <c r="F35" s="16">
        <f>SUM('Hovedafd.'!E22)</f>
        <v>14125</v>
      </c>
      <c r="G35" s="19"/>
      <c r="H35" s="18">
        <f>SUM('Hovedafd.'!G22)</f>
        <v>10000</v>
      </c>
      <c r="J35" s="16"/>
    </row>
    <row r="36" spans="2:10" ht="14.25">
      <c r="B36" s="15" t="s">
        <v>37</v>
      </c>
      <c r="D36" s="8"/>
      <c r="E36" s="16"/>
      <c r="F36" s="16">
        <f>SUM('Hovedafd.'!E23+Gymnastik!E25+Bordtennis!E22+'fodbold senior'!E28+Floorball!E24+'Fodbold ungdom'!E23+Motion!E12)+Håndbold!E22</f>
        <v>18187</v>
      </c>
      <c r="G36" s="19"/>
      <c r="H36" s="18">
        <f>SUM('Hovedafd.'!G23+Gymnastik!G25+Bordtennis!G22+Håndbold!G22+'fodbold senior'!G28+Floorball!G24+'Fodbold ungdom'!G23+Motion!G12)</f>
        <v>17500</v>
      </c>
      <c r="J36" s="16"/>
    </row>
    <row r="37" spans="2:10" ht="14.25">
      <c r="B37" s="15" t="s">
        <v>38</v>
      </c>
      <c r="D37" s="8"/>
      <c r="E37" s="16"/>
      <c r="F37" s="16">
        <f>SUM('Hovedafd.'!E24+Håndbold!E27+'Fodbold ungdom'!E24)</f>
        <v>0</v>
      </c>
      <c r="G37" s="19"/>
      <c r="H37" s="18">
        <f>SUM(Motion!G13+'Fodbold ungdom'!G24+'fodbold senior'!G29+Håndbold!G27+'Hovedafd.'!G24)</f>
        <v>2000</v>
      </c>
      <c r="J37" s="16"/>
    </row>
    <row r="38" spans="2:10" ht="14.25">
      <c r="B38" s="15" t="s">
        <v>39</v>
      </c>
      <c r="D38" s="8"/>
      <c r="E38" s="16"/>
      <c r="F38" s="16">
        <f>SUM('Hovedafd.'!E25+'Fodbold ungdom'!E25)</f>
        <v>8132</v>
      </c>
      <c r="G38" s="19"/>
      <c r="H38" s="18">
        <f>SUM('Fodbold ungdom'!G25+'Hovedafd.'!G25)</f>
        <v>11500</v>
      </c>
      <c r="J38" s="16"/>
    </row>
    <row r="39" spans="2:10" ht="14.25">
      <c r="B39" s="15" t="s">
        <v>40</v>
      </c>
      <c r="D39" s="8"/>
      <c r="E39" s="16"/>
      <c r="F39" s="16"/>
      <c r="G39" s="19"/>
      <c r="H39" s="18"/>
      <c r="J39" s="16"/>
    </row>
    <row r="40" spans="2:10" ht="14.25">
      <c r="B40" s="15" t="s">
        <v>41</v>
      </c>
      <c r="D40" s="8"/>
      <c r="E40" s="16">
        <f>SUM('Hovedafd.'!D26+Gymnastik!D26+Håndbold!D28+'fodbold senior'!D30+Floorball!D26+'Fodbold ungdom'!D26+Motion!D15)+Bordtennis!D23</f>
        <v>1548</v>
      </c>
      <c r="F40" s="16">
        <f>SUM('Hovedafd.'!E26+Gymnastik!E26+Håndbold!E28+'fodbold senior'!E30+Floorball!E26+'Fodbold ungdom'!E26+Motion!E15)+Bordtennis!E23</f>
        <v>25225</v>
      </c>
      <c r="G40" s="19"/>
      <c r="H40" s="18">
        <f>SUM(Motion!G15+'Fodbold ungdom'!G26+Gymnastik!G26+Floorball!G26)+Bordtennis!G23+'Hovedafd.'!G26+Håndbold!G28+'fodbold senior'!G30</f>
        <v>12945</v>
      </c>
      <c r="J40" s="16"/>
    </row>
    <row r="41" spans="2:10" ht="14.25">
      <c r="B41" s="15" t="s">
        <v>42</v>
      </c>
      <c r="D41" s="8"/>
      <c r="E41" s="16"/>
      <c r="F41" s="16">
        <f>SUM('Hovedafd.'!E27+'fodbold senior'!E31)</f>
        <v>45</v>
      </c>
      <c r="G41" s="19"/>
      <c r="H41" s="18">
        <f>SUM('Hovedafd.'!G27+'fodbold senior'!G31)</f>
        <v>10000</v>
      </c>
      <c r="J41" s="16"/>
    </row>
    <row r="42" spans="2:10" ht="14.25">
      <c r="B42" s="15" t="s">
        <v>43</v>
      </c>
      <c r="D42" s="8"/>
      <c r="E42" s="16"/>
      <c r="F42" s="16">
        <f>SUM('Hovedafd.'!E28+Håndbold!E29+Floorball!E27+Motion!E14)</f>
        <v>46426</v>
      </c>
      <c r="G42" s="19"/>
      <c r="H42" s="18">
        <f>SUM('Hovedafd.'!G28+Floorball!G27)+Motion!G14</f>
        <v>40000</v>
      </c>
      <c r="J42" s="16"/>
    </row>
    <row r="43" spans="2:10" ht="14.25">
      <c r="B43" s="15" t="s">
        <v>44</v>
      </c>
      <c r="D43" s="8"/>
      <c r="E43" s="16"/>
      <c r="F43" s="16">
        <f>SUM('Hovedafd.'!E11)</f>
        <v>0</v>
      </c>
      <c r="G43" s="19"/>
      <c r="H43" s="18">
        <f>SUM('Hovedafd.'!G11)</f>
        <v>0</v>
      </c>
      <c r="J43" s="16"/>
    </row>
    <row r="44" spans="2:10" ht="14.25">
      <c r="B44" s="11" t="s">
        <v>45</v>
      </c>
      <c r="C44" s="5"/>
      <c r="D44" s="12"/>
      <c r="E44" s="21"/>
      <c r="F44" s="22">
        <f>SUM('Hovedafd.'!E29+Gymnastik!E27+Bordtennis!E24+'fodbold senior'!E32+Floorball!E28+Motion!E16)</f>
        <v>7357</v>
      </c>
      <c r="G44" s="21"/>
      <c r="H44" s="23">
        <f>SUM('Hovedafd.'!G29+Bordtennis!G24+Floorball!G28)+'fodbold senior'!G32+Gymnastik!G27</f>
        <v>3500</v>
      </c>
      <c r="J44" s="16"/>
    </row>
    <row r="45" spans="2:8" ht="14.25">
      <c r="B45" s="24"/>
      <c r="C45" s="25"/>
      <c r="D45" s="26"/>
      <c r="E45" s="27">
        <f>SUM(E7:E44)</f>
        <v>1921389</v>
      </c>
      <c r="F45" s="27">
        <f>SUM(F7:F44)</f>
        <v>1717541</v>
      </c>
      <c r="G45" s="27">
        <f>SUM(G7:G44)</f>
        <v>2188240</v>
      </c>
      <c r="H45" s="28">
        <f>SUM(H7:H44)</f>
        <v>1406555</v>
      </c>
    </row>
    <row r="46" spans="2:8" ht="14.25">
      <c r="B46" s="29"/>
      <c r="E46" s="16"/>
      <c r="F46" s="16"/>
      <c r="G46" s="16"/>
      <c r="H46" s="16"/>
    </row>
    <row r="47" spans="2:12" ht="14.25">
      <c r="B47" s="30" t="s">
        <v>46</v>
      </c>
      <c r="C47" s="3"/>
      <c r="D47" s="3"/>
      <c r="E47" s="31">
        <f>SUM(E45-F45)</f>
        <v>203848</v>
      </c>
      <c r="F47" s="16"/>
      <c r="G47" s="31">
        <f>SUM(G45-H45)</f>
        <v>781685</v>
      </c>
      <c r="H47" s="16"/>
      <c r="J47" s="16"/>
      <c r="L47" s="16"/>
    </row>
    <row r="48" spans="2:12" ht="14.25">
      <c r="B48" s="30"/>
      <c r="C48" s="3"/>
      <c r="D48" s="3"/>
      <c r="E48" s="32"/>
      <c r="F48" s="16"/>
      <c r="G48" s="32"/>
      <c r="H48" s="16"/>
      <c r="J48" s="16"/>
      <c r="L48" s="16"/>
    </row>
    <row r="49" spans="2:12" ht="14.25">
      <c r="B49" s="30"/>
      <c r="C49" s="3"/>
      <c r="D49" s="3"/>
      <c r="E49" s="32"/>
      <c r="F49" s="16"/>
      <c r="G49" s="32"/>
      <c r="H49" s="16"/>
      <c r="J49" s="16"/>
      <c r="L49" s="16"/>
    </row>
    <row r="50" spans="2:12" ht="14.25">
      <c r="B50" s="30"/>
      <c r="C50" s="3"/>
      <c r="D50" s="3"/>
      <c r="E50" s="32"/>
      <c r="F50" s="16"/>
      <c r="G50" s="32"/>
      <c r="H50" s="16"/>
      <c r="J50" s="16"/>
      <c r="L50" s="16"/>
    </row>
    <row r="51" spans="2:12" ht="14.25">
      <c r="B51" s="30"/>
      <c r="C51" s="3"/>
      <c r="D51" s="3"/>
      <c r="E51" s="32"/>
      <c r="F51" s="16"/>
      <c r="G51" s="32"/>
      <c r="H51" s="16"/>
      <c r="J51" s="16"/>
      <c r="L51" s="16"/>
    </row>
    <row r="52" spans="2:12" ht="14.25">
      <c r="B52" s="30"/>
      <c r="C52" s="3"/>
      <c r="D52" s="3"/>
      <c r="E52" s="32"/>
      <c r="F52" s="16"/>
      <c r="G52" s="32"/>
      <c r="H52" s="16"/>
      <c r="J52" s="16"/>
      <c r="L52" s="16"/>
    </row>
    <row r="53" spans="2:12" ht="14.25">
      <c r="B53" s="30"/>
      <c r="C53" s="3"/>
      <c r="D53" s="3"/>
      <c r="E53" s="32"/>
      <c r="F53" s="16"/>
      <c r="G53" s="32"/>
      <c r="H53" s="16"/>
      <c r="J53" s="16"/>
      <c r="L53" s="16"/>
    </row>
    <row r="54" spans="5:8" ht="14.25">
      <c r="E54" s="16"/>
      <c r="F54" s="16"/>
      <c r="G54" s="16"/>
      <c r="H54" s="16"/>
    </row>
    <row r="55" spans="5:8" ht="14.25">
      <c r="E55" s="16"/>
      <c r="F55" s="16"/>
      <c r="G55" s="16"/>
      <c r="H55" s="16"/>
    </row>
    <row r="56" spans="5:8" ht="14.25">
      <c r="E56" s="16"/>
      <c r="F56" s="16"/>
      <c r="G56" s="16"/>
      <c r="H56" s="16"/>
    </row>
    <row r="57" spans="5:8" ht="14.25">
      <c r="E57" s="16"/>
      <c r="F57" s="33" t="s">
        <v>1</v>
      </c>
      <c r="G57" s="16"/>
      <c r="H57" s="16"/>
    </row>
    <row r="58" spans="5:8" ht="14.25">
      <c r="E58" s="16"/>
      <c r="F58" s="16"/>
      <c r="G58" s="16"/>
      <c r="H58" s="16"/>
    </row>
    <row r="59" spans="5:8" ht="14.25">
      <c r="E59" s="16"/>
      <c r="F59" s="33" t="s">
        <v>4</v>
      </c>
      <c r="G59" s="16"/>
      <c r="H59" s="16"/>
    </row>
    <row r="60" spans="5:8" ht="14.25">
      <c r="E60" s="16"/>
      <c r="F60" s="16"/>
      <c r="G60" s="16"/>
      <c r="H60" s="16"/>
    </row>
    <row r="61" spans="2:8" ht="14.25">
      <c r="B61" s="3" t="s">
        <v>47</v>
      </c>
      <c r="E61" s="16"/>
      <c r="F61" s="16"/>
      <c r="G61" s="16"/>
      <c r="H61" s="16"/>
    </row>
    <row r="62" spans="5:8" ht="14.25">
      <c r="E62" s="16"/>
      <c r="F62" s="16"/>
      <c r="G62" s="16"/>
      <c r="H62" s="16"/>
    </row>
    <row r="63" spans="2:8" ht="14.25">
      <c r="B63" s="2" t="s">
        <v>48</v>
      </c>
      <c r="E63" s="16"/>
      <c r="F63" s="16"/>
      <c r="G63" s="16"/>
      <c r="H63" s="16"/>
    </row>
    <row r="64" spans="2:8" ht="14.25">
      <c r="B64" s="2" t="s">
        <v>49</v>
      </c>
      <c r="E64" s="16"/>
      <c r="F64" s="16">
        <f>SUM('Hovedafd.'!E67)</f>
        <v>300934</v>
      </c>
      <c r="G64" s="16"/>
      <c r="H64" s="16"/>
    </row>
    <row r="65" spans="2:8" ht="14.25">
      <c r="B65" s="2" t="s">
        <v>50</v>
      </c>
      <c r="E65" s="16"/>
      <c r="F65" s="16">
        <f>SUM(Bordtennis!E67)</f>
        <v>64418</v>
      </c>
      <c r="G65" s="16"/>
      <c r="H65" s="16"/>
    </row>
    <row r="66" spans="2:8" ht="14.25">
      <c r="B66" s="2" t="s">
        <v>51</v>
      </c>
      <c r="E66" s="16"/>
      <c r="F66" s="16">
        <f>SUM(Håndbold!E67)</f>
        <v>108066</v>
      </c>
      <c r="G66" s="16"/>
      <c r="H66" s="16"/>
    </row>
    <row r="67" spans="2:8" ht="14.25">
      <c r="B67" s="2" t="s">
        <v>52</v>
      </c>
      <c r="E67" s="16"/>
      <c r="F67" s="16">
        <f>SUM('fodbold senior'!E67)</f>
        <v>193302</v>
      </c>
      <c r="G67" s="16"/>
      <c r="H67" s="16"/>
    </row>
    <row r="68" spans="2:8" ht="14.25">
      <c r="B68" s="2" t="s">
        <v>53</v>
      </c>
      <c r="E68" s="16"/>
      <c r="F68" s="16">
        <f>SUM('Fodbold ungdom'!E67)</f>
        <v>98941</v>
      </c>
      <c r="G68" s="16"/>
      <c r="H68" s="16"/>
    </row>
    <row r="69" spans="2:8" ht="14.25">
      <c r="B69" s="2" t="s">
        <v>54</v>
      </c>
      <c r="E69" s="16"/>
      <c r="F69" s="16">
        <f>SUM(Gymnastik!E67)</f>
        <v>490059</v>
      </c>
      <c r="G69" s="16"/>
      <c r="H69" s="16"/>
    </row>
    <row r="70" spans="2:8" ht="14.25">
      <c r="B70" s="2" t="s">
        <v>55</v>
      </c>
      <c r="E70" s="16"/>
      <c r="F70" s="16">
        <f>SUM(Motion!E67)</f>
        <v>219189</v>
      </c>
      <c r="G70" s="16"/>
      <c r="H70" s="16"/>
    </row>
    <row r="71" spans="2:8" ht="14.25">
      <c r="B71" s="2" t="s">
        <v>56</v>
      </c>
      <c r="E71" s="16"/>
      <c r="F71" s="22">
        <f>SUM(Floorball!E67)</f>
        <v>86349</v>
      </c>
      <c r="G71" s="16"/>
      <c r="H71" s="16"/>
    </row>
    <row r="72" spans="2:8" ht="14.25">
      <c r="B72" s="2" t="s">
        <v>57</v>
      </c>
      <c r="E72" s="16"/>
      <c r="F72" s="22">
        <f>SUM(F64:F71)</f>
        <v>1561258</v>
      </c>
      <c r="G72" s="16"/>
      <c r="H72" s="16"/>
    </row>
    <row r="73" spans="5:8" ht="14.25">
      <c r="E73" s="16"/>
      <c r="F73" s="16"/>
      <c r="G73" s="16"/>
      <c r="H73" s="16"/>
    </row>
    <row r="74" spans="2:8" ht="14.25">
      <c r="B74" s="2" t="s">
        <v>58</v>
      </c>
      <c r="E74" s="16"/>
      <c r="F74" s="16"/>
      <c r="G74" s="16"/>
      <c r="H74" s="16"/>
    </row>
    <row r="75" spans="2:8" ht="14.25">
      <c r="B75" s="2" t="s">
        <v>49</v>
      </c>
      <c r="E75" s="16"/>
      <c r="F75" s="16">
        <f>SUM('Hovedafd.'!E69)</f>
        <v>0</v>
      </c>
      <c r="G75" s="16"/>
      <c r="H75" s="16"/>
    </row>
    <row r="76" spans="2:8" ht="14.25">
      <c r="B76" s="2" t="s">
        <v>50</v>
      </c>
      <c r="E76" s="16"/>
      <c r="F76" s="16">
        <f>SUM(Bordtennis!E69)</f>
        <v>0</v>
      </c>
      <c r="G76" s="16"/>
      <c r="H76" s="16"/>
    </row>
    <row r="77" spans="2:8" ht="14.25">
      <c r="B77" s="2" t="s">
        <v>51</v>
      </c>
      <c r="E77" s="16"/>
      <c r="F77" s="16">
        <f>SUM(Håndbold!E69)</f>
        <v>0</v>
      </c>
      <c r="G77" s="16"/>
      <c r="H77" s="16"/>
    </row>
    <row r="78" spans="2:8" ht="14.25">
      <c r="B78" s="2" t="s">
        <v>52</v>
      </c>
      <c r="E78" s="16"/>
      <c r="F78" s="16">
        <f>SUM('fodbold senior'!E69)</f>
        <v>15375</v>
      </c>
      <c r="G78" s="16"/>
      <c r="H78" s="16"/>
    </row>
    <row r="79" spans="2:8" ht="14.25">
      <c r="B79" s="2" t="s">
        <v>59</v>
      </c>
      <c r="E79" s="16"/>
      <c r="F79" s="16">
        <f>SUM('Fodbold ungdom'!E69)</f>
        <v>0</v>
      </c>
      <c r="G79" s="16"/>
      <c r="H79" s="16"/>
    </row>
    <row r="80" spans="2:8" ht="14.25">
      <c r="B80" s="2" t="s">
        <v>54</v>
      </c>
      <c r="E80" s="16"/>
      <c r="F80" s="16">
        <f>SUM(Gymnastik!E69)</f>
        <v>0</v>
      </c>
      <c r="G80" s="16"/>
      <c r="H80" s="16"/>
    </row>
    <row r="81" spans="2:8" ht="14.25">
      <c r="B81" s="2" t="s">
        <v>56</v>
      </c>
      <c r="E81" s="16"/>
      <c r="F81" s="22">
        <f>SUM(Floorball!E69)</f>
        <v>15600</v>
      </c>
      <c r="G81" s="16"/>
      <c r="H81" s="16"/>
    </row>
    <row r="82" spans="5:8" ht="14.25">
      <c r="E82" s="16"/>
      <c r="F82" s="22">
        <f>SUM(F75:F81)</f>
        <v>30975</v>
      </c>
      <c r="G82" s="16"/>
      <c r="H82" s="16"/>
    </row>
    <row r="83" spans="5:8" ht="14.25">
      <c r="E83" s="16"/>
      <c r="F83" s="16"/>
      <c r="G83" s="16"/>
      <c r="H83" s="16"/>
    </row>
    <row r="84" spans="2:8" ht="14.25">
      <c r="B84" s="2" t="s">
        <v>60</v>
      </c>
      <c r="E84" s="16"/>
      <c r="F84" s="22">
        <f>SUM('Hovedafd.'!E71+Gymnastik!E71+Bordtennis!E71+Håndbold!E71+'fodbold senior'!E71+Floorball!E71+'Fodbold ungdom'!E71+Motion!E71)</f>
        <v>23940</v>
      </c>
      <c r="G84" s="16"/>
      <c r="H84" s="16"/>
    </row>
    <row r="85" spans="5:8" ht="14.25">
      <c r="E85" s="16"/>
      <c r="F85" s="16"/>
      <c r="G85" s="16"/>
      <c r="H85" s="16"/>
    </row>
    <row r="86" spans="2:8" ht="14.25">
      <c r="B86" s="2" t="s">
        <v>61</v>
      </c>
      <c r="E86" s="16"/>
      <c r="F86" s="22">
        <f>SUM('Hovedafd.'!E73+Gymnastik!E73+Bordtennis!E73+Håndbold!E73+'fodbold senior'!E73+Floorball!E73+'Fodbold ungdom'!E73+Motion!E73)</f>
        <v>198548</v>
      </c>
      <c r="G86" s="16"/>
      <c r="H86" s="16"/>
    </row>
    <row r="87" spans="5:8" ht="14.25">
      <c r="E87" s="16"/>
      <c r="F87" s="16"/>
      <c r="G87" s="16"/>
      <c r="H87" s="16"/>
    </row>
    <row r="88" spans="5:8" ht="14.25">
      <c r="E88" s="16"/>
      <c r="F88" s="16"/>
      <c r="G88" s="16"/>
      <c r="H88" s="16"/>
    </row>
    <row r="89" spans="2:8" ht="14.25">
      <c r="B89" s="3" t="s">
        <v>62</v>
      </c>
      <c r="E89" s="16"/>
      <c r="F89" s="27">
        <f>SUM(F86+F84+F82+F72)</f>
        <v>1814721</v>
      </c>
      <c r="G89" s="16"/>
      <c r="H89" s="16"/>
    </row>
    <row r="90" spans="5:8" ht="14.25">
      <c r="E90" s="16"/>
      <c r="F90" s="16"/>
      <c r="G90" s="16"/>
      <c r="H90" s="16"/>
    </row>
    <row r="91" spans="2:8" ht="14.25">
      <c r="B91" s="3" t="s">
        <v>63</v>
      </c>
      <c r="E91" s="16"/>
      <c r="F91" s="16"/>
      <c r="G91" s="16"/>
      <c r="H91" s="16"/>
    </row>
    <row r="92" spans="5:8" ht="14.25">
      <c r="E92" s="16"/>
      <c r="F92" s="16"/>
      <c r="G92" s="16"/>
      <c r="H92" s="16"/>
    </row>
    <row r="93" spans="2:8" ht="14.25">
      <c r="B93" s="2" t="s">
        <v>64</v>
      </c>
      <c r="E93" s="16"/>
      <c r="F93" s="16">
        <v>1218737</v>
      </c>
      <c r="G93" s="16"/>
      <c r="H93" s="16"/>
    </row>
    <row r="94" spans="2:8" ht="14.25">
      <c r="B94" s="2" t="s">
        <v>8</v>
      </c>
      <c r="E94" s="16"/>
      <c r="F94" s="16">
        <f>SUM('Hovedafd.'!E81+Gymnastik!E81+Bordtennis!E81+Håndbold!E81+'fodbold senior'!E81+Floorball!E81+'Fodbold ungdom'!E81+Motion!E81)</f>
        <v>1937071</v>
      </c>
      <c r="G94" s="16"/>
      <c r="H94" s="16"/>
    </row>
    <row r="95" spans="2:10" ht="14.25">
      <c r="B95" s="2" t="s">
        <v>9</v>
      </c>
      <c r="E95" s="16"/>
      <c r="F95" s="16">
        <f>SUM('Hovedafd.'!E82+Gymnastik!E82+Bordtennis!E82+Håndbold!E82+'fodbold senior'!E82+Floorball!E82+'Fodbold ungdom'!E82+Motion!E82)</f>
        <v>1765089</v>
      </c>
      <c r="G95" s="16"/>
      <c r="H95" s="16"/>
      <c r="J95" s="16"/>
    </row>
    <row r="96" spans="2:8" ht="14.25">
      <c r="B96" s="2" t="s">
        <v>65</v>
      </c>
      <c r="E96" s="16"/>
      <c r="F96" s="22">
        <v>0</v>
      </c>
      <c r="G96" s="16"/>
      <c r="H96" s="16"/>
    </row>
    <row r="97" spans="2:8" ht="14.25">
      <c r="B97" s="2" t="s">
        <v>66</v>
      </c>
      <c r="E97" s="16"/>
      <c r="F97" s="16">
        <f>SUM('Hovedafd.'!E84+Gymnastik!E84+Bordtennis!E85+Håndbold!E85+'fodbold senior'!E85+Floorball!E85+'Fodbold ungdom'!E85+Motion!E85)</f>
        <v>1753325</v>
      </c>
      <c r="G97" s="16"/>
      <c r="H97" s="16"/>
    </row>
    <row r="98" spans="5:8" ht="14.25">
      <c r="E98" s="16"/>
      <c r="F98" s="16"/>
      <c r="G98" s="16"/>
      <c r="H98" s="16"/>
    </row>
    <row r="99" spans="2:8" ht="14.25">
      <c r="B99" s="2" t="s">
        <v>67</v>
      </c>
      <c r="E99" s="16"/>
      <c r="F99" s="22">
        <f>SUM('Hovedafd.'!E86+Gymnastik!E87+Bordtennis!E87+Håndbold!E87+'fodbold senior'!E87+Floorball!E87+'Fodbold ungdom'!E87+Motion!E87)</f>
        <v>53896</v>
      </c>
      <c r="G99" s="16"/>
      <c r="H99" s="16"/>
    </row>
    <row r="100" spans="5:8" ht="14.25">
      <c r="E100" s="16"/>
      <c r="F100" s="16"/>
      <c r="G100" s="16"/>
      <c r="H100" s="16"/>
    </row>
    <row r="101" spans="5:8" ht="14.25">
      <c r="E101" s="16"/>
      <c r="F101" s="16"/>
      <c r="G101" s="16"/>
      <c r="H101" s="16"/>
    </row>
    <row r="102" spans="2:8" ht="14.25">
      <c r="B102" s="3" t="s">
        <v>68</v>
      </c>
      <c r="E102" s="16"/>
      <c r="F102" s="27">
        <f>SUM(F97:F100)</f>
        <v>1807221</v>
      </c>
      <c r="G102" s="16"/>
      <c r="H102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D34" sqref="D34"/>
    </sheetView>
  </sheetViews>
  <sheetFormatPr defaultColWidth="9.140625" defaultRowHeight="12.75"/>
  <cols>
    <col min="4" max="7" width="12.7109375" style="2" customWidth="1"/>
  </cols>
  <sheetData>
    <row r="1" ht="12.75">
      <c r="E1" s="4" t="s">
        <v>1</v>
      </c>
    </row>
    <row r="3" ht="12.75">
      <c r="E3" s="4">
        <f>Samlet!F3</f>
        <v>0</v>
      </c>
    </row>
    <row r="4" spans="1:7" ht="12.75">
      <c r="A4" s="5"/>
      <c r="B4" s="5"/>
      <c r="C4" s="5"/>
      <c r="D4" s="5"/>
      <c r="E4" s="5"/>
      <c r="F4" s="5"/>
      <c r="G4" s="5"/>
    </row>
    <row r="5" spans="1:7" ht="12.75">
      <c r="A5" s="6" t="s">
        <v>49</v>
      </c>
      <c r="B5" s="7"/>
      <c r="C5" s="8"/>
      <c r="D5" s="7" t="s">
        <v>6</v>
      </c>
      <c r="E5" s="8"/>
      <c r="F5" s="9">
        <f>Samlet!G5</f>
        <v>0</v>
      </c>
      <c r="G5" s="8"/>
    </row>
    <row r="6" spans="1:7" ht="12.75">
      <c r="A6" s="11"/>
      <c r="B6" s="5"/>
      <c r="C6" s="12"/>
      <c r="D6" s="13" t="s">
        <v>8</v>
      </c>
      <c r="E6" s="14" t="s">
        <v>9</v>
      </c>
      <c r="F6" s="34" t="s">
        <v>8</v>
      </c>
      <c r="G6" s="14" t="s">
        <v>9</v>
      </c>
    </row>
    <row r="7" spans="1:7" ht="12.75">
      <c r="A7" s="15" t="s">
        <v>10</v>
      </c>
      <c r="C7" s="8"/>
      <c r="D7" s="16">
        <v>199738</v>
      </c>
      <c r="E7" s="35"/>
      <c r="F7" s="17">
        <v>160000</v>
      </c>
      <c r="G7" s="18"/>
    </row>
    <row r="8" spans="1:7" ht="12.75">
      <c r="A8" s="15" t="s">
        <v>69</v>
      </c>
      <c r="C8" s="8"/>
      <c r="D8" s="16">
        <v>44160</v>
      </c>
      <c r="E8" s="35">
        <v>44160</v>
      </c>
      <c r="F8" s="19"/>
      <c r="G8" s="18"/>
    </row>
    <row r="9" spans="1:7" ht="12.75">
      <c r="A9" s="15" t="s">
        <v>70</v>
      </c>
      <c r="C9" s="8"/>
      <c r="D9" s="16">
        <v>26386</v>
      </c>
      <c r="E9" s="35">
        <v>26386</v>
      </c>
      <c r="F9" s="19"/>
      <c r="G9" s="18"/>
    </row>
    <row r="10" spans="1:7" ht="1.5" customHeight="1">
      <c r="A10" s="15"/>
      <c r="C10" s="8"/>
      <c r="D10" s="16"/>
      <c r="E10" s="35"/>
      <c r="F10" s="19"/>
      <c r="G10" s="18"/>
    </row>
    <row r="11" spans="1:7" ht="12.75">
      <c r="A11" s="15" t="s">
        <v>71</v>
      </c>
      <c r="C11" s="8"/>
      <c r="D11" s="16"/>
      <c r="E11" s="35"/>
      <c r="F11" s="19"/>
      <c r="G11" s="18"/>
    </row>
    <row r="12" spans="1:7" ht="12.75">
      <c r="A12" s="15" t="s">
        <v>14</v>
      </c>
      <c r="C12" s="8"/>
      <c r="D12" s="16"/>
      <c r="E12" s="35">
        <v>22325</v>
      </c>
      <c r="F12" s="19"/>
      <c r="G12" s="18">
        <v>20000</v>
      </c>
    </row>
    <row r="13" spans="1:7" ht="12.75">
      <c r="A13" s="15" t="s">
        <v>27</v>
      </c>
      <c r="C13" s="8"/>
      <c r="D13" s="16"/>
      <c r="E13" s="35"/>
      <c r="F13" s="19"/>
      <c r="G13" s="18"/>
    </row>
    <row r="14" spans="1:7" ht="0.75" customHeight="1">
      <c r="A14" s="15"/>
      <c r="C14" s="8"/>
      <c r="D14" s="16"/>
      <c r="E14" s="35"/>
      <c r="F14" s="19"/>
      <c r="G14" s="18"/>
    </row>
    <row r="15" spans="1:7" ht="12.75">
      <c r="A15" s="15" t="s">
        <v>72</v>
      </c>
      <c r="C15" s="8"/>
      <c r="D15" s="16"/>
      <c r="E15" s="35">
        <v>17510</v>
      </c>
      <c r="F15" s="19"/>
      <c r="G15" s="18">
        <v>17000</v>
      </c>
    </row>
    <row r="16" spans="1:7" ht="12.75">
      <c r="A16" s="15" t="s">
        <v>11</v>
      </c>
      <c r="C16" s="8"/>
      <c r="D16" s="16"/>
      <c r="E16" s="35">
        <v>35300</v>
      </c>
      <c r="F16" s="19"/>
      <c r="G16" s="18">
        <v>35000</v>
      </c>
    </row>
    <row r="17" spans="1:7" ht="12.75">
      <c r="A17" s="15" t="s">
        <v>73</v>
      </c>
      <c r="C17" s="8"/>
      <c r="D17" s="16">
        <v>232</v>
      </c>
      <c r="E17" s="35"/>
      <c r="F17" s="19"/>
      <c r="G17" s="18"/>
    </row>
    <row r="18" spans="1:7" ht="12.75">
      <c r="A18" s="15" t="s">
        <v>31</v>
      </c>
      <c r="C18" s="8"/>
      <c r="D18" s="16"/>
      <c r="E18" s="35"/>
      <c r="F18" s="19"/>
      <c r="G18" s="18"/>
    </row>
    <row r="19" spans="1:7" ht="12.75">
      <c r="A19" s="15" t="s">
        <v>32</v>
      </c>
      <c r="C19" s="8"/>
      <c r="D19" s="16"/>
      <c r="E19" s="35"/>
      <c r="F19" s="19"/>
      <c r="G19" s="18"/>
    </row>
    <row r="20" spans="1:7" ht="12.75">
      <c r="A20" s="15" t="s">
        <v>74</v>
      </c>
      <c r="C20" s="8"/>
      <c r="D20" s="16"/>
      <c r="E20" s="35">
        <v>13785</v>
      </c>
      <c r="F20" s="19"/>
      <c r="G20" s="18">
        <v>15000</v>
      </c>
    </row>
    <row r="21" spans="1:7" ht="12.75">
      <c r="A21" s="15" t="s">
        <v>75</v>
      </c>
      <c r="C21" s="8"/>
      <c r="D21" s="16"/>
      <c r="E21" s="35">
        <v>27914</v>
      </c>
      <c r="F21" s="19"/>
      <c r="G21" s="18">
        <v>35000</v>
      </c>
    </row>
    <row r="22" spans="1:7" ht="12.75">
      <c r="A22" s="15" t="s">
        <v>36</v>
      </c>
      <c r="C22" s="8"/>
      <c r="D22" s="16"/>
      <c r="E22" s="35">
        <v>14125</v>
      </c>
      <c r="F22" s="19"/>
      <c r="G22" s="18">
        <v>10000</v>
      </c>
    </row>
    <row r="23" spans="1:7" ht="12.75">
      <c r="A23" s="15" t="s">
        <v>76</v>
      </c>
      <c r="C23" s="8"/>
      <c r="D23" s="16"/>
      <c r="E23" s="35">
        <v>9094</v>
      </c>
      <c r="F23" s="19"/>
      <c r="G23" s="18">
        <v>5000</v>
      </c>
    </row>
    <row r="24" spans="1:7" ht="12.75">
      <c r="A24" s="15" t="s">
        <v>38</v>
      </c>
      <c r="C24" s="8"/>
      <c r="D24" s="16"/>
      <c r="E24" s="35"/>
      <c r="F24" s="19"/>
      <c r="G24" s="18"/>
    </row>
    <row r="25" spans="1:7" ht="12.75">
      <c r="A25" s="15" t="s">
        <v>39</v>
      </c>
      <c r="C25" s="8"/>
      <c r="D25" s="16"/>
      <c r="E25" s="35">
        <v>7282</v>
      </c>
      <c r="F25" s="19"/>
      <c r="G25" s="18">
        <v>10000</v>
      </c>
    </row>
    <row r="26" spans="1:7" ht="12.75">
      <c r="A26" s="15" t="s">
        <v>41</v>
      </c>
      <c r="C26" s="8"/>
      <c r="D26" s="16">
        <v>644</v>
      </c>
      <c r="E26" s="35">
        <v>10225</v>
      </c>
      <c r="F26" s="19">
        <v>500</v>
      </c>
      <c r="G26" s="18">
        <v>3000</v>
      </c>
    </row>
    <row r="27" spans="1:7" ht="12.75">
      <c r="A27" s="15" t="s">
        <v>42</v>
      </c>
      <c r="C27" s="8"/>
      <c r="D27" s="16"/>
      <c r="E27" s="35"/>
      <c r="F27" s="19"/>
      <c r="G27" s="18">
        <v>10000</v>
      </c>
    </row>
    <row r="28" spans="1:7" ht="12.75">
      <c r="A28" s="15" t="s">
        <v>43</v>
      </c>
      <c r="C28" s="8"/>
      <c r="D28" s="16"/>
      <c r="E28" s="35"/>
      <c r="F28" s="19"/>
      <c r="G28" s="18">
        <v>10000</v>
      </c>
    </row>
    <row r="29" spans="1:7" ht="12.75">
      <c r="A29" s="11" t="s">
        <v>45</v>
      </c>
      <c r="B29" s="5"/>
      <c r="C29" s="12"/>
      <c r="D29" s="22"/>
      <c r="E29" s="22"/>
      <c r="F29" s="21"/>
      <c r="G29" s="23"/>
    </row>
    <row r="30" spans="1:7" ht="13.5">
      <c r="A30" s="24"/>
      <c r="B30" s="36"/>
      <c r="C30" s="26"/>
      <c r="D30" s="27">
        <f>SUM(D7:D29)</f>
        <v>271160</v>
      </c>
      <c r="E30" s="27">
        <f>SUM(E7:E29)</f>
        <v>228106</v>
      </c>
      <c r="F30" s="37">
        <f>SUM(F7:F29)</f>
        <v>160500</v>
      </c>
      <c r="G30" s="38">
        <f>SUM(G7:G29)</f>
        <v>170000</v>
      </c>
    </row>
    <row r="31" spans="1:7" ht="13.5">
      <c r="A31" s="29"/>
      <c r="B31" s="7"/>
      <c r="D31" s="16"/>
      <c r="E31" s="16"/>
      <c r="F31" s="16"/>
      <c r="G31" s="16"/>
    </row>
    <row r="32" spans="1:7" ht="13.5">
      <c r="A32" s="30" t="s">
        <v>46</v>
      </c>
      <c r="B32" s="3"/>
      <c r="C32" s="3"/>
      <c r="D32" s="31">
        <f>SUM(D30-E30)</f>
        <v>43054</v>
      </c>
      <c r="E32" s="16"/>
      <c r="F32" s="31">
        <f>SUM(F30-G30)</f>
        <v>-9500</v>
      </c>
      <c r="G32" s="16"/>
    </row>
    <row r="33" spans="1:7" ht="13.5">
      <c r="A33" s="30"/>
      <c r="B33" s="3"/>
      <c r="C33" s="3"/>
      <c r="D33" s="32"/>
      <c r="E33" s="16"/>
      <c r="F33" s="16"/>
      <c r="G33" s="16"/>
    </row>
    <row r="34" spans="1:7" ht="12.75">
      <c r="A34" s="30"/>
      <c r="B34" s="3"/>
      <c r="C34" s="3"/>
      <c r="D34" s="32"/>
      <c r="E34" s="16"/>
      <c r="F34" s="16"/>
      <c r="G34" s="16"/>
    </row>
    <row r="35" spans="1:7" ht="12.75">
      <c r="A35" s="30"/>
      <c r="B35" s="3"/>
      <c r="C35" s="3"/>
      <c r="D35" s="32"/>
      <c r="E35" s="16"/>
      <c r="F35" s="16"/>
      <c r="G35" s="16"/>
    </row>
    <row r="36" spans="1:7" ht="12.75">
      <c r="A36" s="30"/>
      <c r="B36" s="3"/>
      <c r="C36" s="3"/>
      <c r="D36" s="32"/>
      <c r="E36" s="16"/>
      <c r="F36" s="16"/>
      <c r="G36" s="16"/>
    </row>
    <row r="37" spans="1:7" ht="12.75">
      <c r="A37" s="30"/>
      <c r="B37" s="3"/>
      <c r="C37" s="3"/>
      <c r="D37" s="32"/>
      <c r="E37" s="16"/>
      <c r="F37" s="16"/>
      <c r="G37" s="16"/>
    </row>
    <row r="38" spans="1:7" ht="12.75">
      <c r="A38" s="30"/>
      <c r="B38" s="3"/>
      <c r="C38" s="3"/>
      <c r="D38" s="32"/>
      <c r="E38" s="16"/>
      <c r="F38" s="16"/>
      <c r="G38" s="16"/>
    </row>
    <row r="39" spans="1:7" ht="12.75">
      <c r="A39" s="30"/>
      <c r="B39" s="3"/>
      <c r="C39" s="3"/>
      <c r="D39" s="32"/>
      <c r="E39" s="16"/>
      <c r="F39" s="16"/>
      <c r="G39" s="16"/>
    </row>
    <row r="40" spans="1:7" ht="12.75">
      <c r="A40" s="30"/>
      <c r="B40" s="3"/>
      <c r="C40" s="3"/>
      <c r="D40" s="32"/>
      <c r="E40" s="16"/>
      <c r="F40" s="16"/>
      <c r="G40" s="16"/>
    </row>
    <row r="41" spans="1:7" ht="12.75">
      <c r="A41" s="30"/>
      <c r="B41" s="3"/>
      <c r="C41" s="3"/>
      <c r="D41" s="32"/>
      <c r="E41" s="16"/>
      <c r="F41" s="16"/>
      <c r="G41" s="16"/>
    </row>
    <row r="42" spans="1:7" ht="12.75">
      <c r="A42" s="30"/>
      <c r="B42" s="3"/>
      <c r="C42" s="3"/>
      <c r="D42" s="32"/>
      <c r="E42" s="16"/>
      <c r="F42" s="16"/>
      <c r="G42" s="16"/>
    </row>
    <row r="43" spans="1:7" ht="12.75">
      <c r="A43" s="30"/>
      <c r="B43" s="3"/>
      <c r="C43" s="3"/>
      <c r="D43" s="32"/>
      <c r="E43" s="16"/>
      <c r="F43" s="16"/>
      <c r="G43" s="16"/>
    </row>
    <row r="44" spans="1:7" ht="12.75">
      <c r="A44" s="30"/>
      <c r="B44" s="3"/>
      <c r="C44" s="3"/>
      <c r="D44" s="32"/>
      <c r="E44" s="16"/>
      <c r="F44" s="16"/>
      <c r="G44" s="16"/>
    </row>
    <row r="45" spans="1:7" ht="12.75">
      <c r="A45" s="30"/>
      <c r="B45" s="3"/>
      <c r="C45" s="3"/>
      <c r="D45" s="32"/>
      <c r="E45" s="16"/>
      <c r="F45" s="16"/>
      <c r="G45" s="16"/>
    </row>
    <row r="46" spans="1:7" ht="12.75">
      <c r="A46" s="30"/>
      <c r="B46" s="3"/>
      <c r="C46" s="3"/>
      <c r="D46" s="32"/>
      <c r="E46" s="16"/>
      <c r="F46" s="16"/>
      <c r="G46" s="16"/>
    </row>
    <row r="47" spans="1:7" ht="12.75">
      <c r="A47" s="30"/>
      <c r="B47" s="3"/>
      <c r="C47" s="3"/>
      <c r="D47" s="32"/>
      <c r="E47" s="16"/>
      <c r="F47" s="16"/>
      <c r="G47" s="16"/>
    </row>
    <row r="48" spans="1:7" ht="12.75">
      <c r="A48" s="30"/>
      <c r="B48" s="3"/>
      <c r="C48" s="3"/>
      <c r="D48" s="32"/>
      <c r="E48" s="16"/>
      <c r="F48" s="16"/>
      <c r="G48" s="16"/>
    </row>
    <row r="49" spans="4:7" ht="12.75">
      <c r="D49" s="16"/>
      <c r="E49" s="16"/>
      <c r="F49" s="16"/>
      <c r="G49" s="16"/>
    </row>
    <row r="50" spans="4:7" ht="12.75">
      <c r="D50" s="16"/>
      <c r="E50" s="16"/>
      <c r="F50" s="16"/>
      <c r="G50" s="16"/>
    </row>
    <row r="51" spans="4:7" ht="12.75">
      <c r="D51" s="16"/>
      <c r="E51" s="16"/>
      <c r="F51" s="16"/>
      <c r="G51" s="16"/>
    </row>
    <row r="52" spans="4:7" ht="12.75">
      <c r="D52" s="16"/>
      <c r="E52" s="16"/>
      <c r="F52" s="16"/>
      <c r="G52" s="16"/>
    </row>
    <row r="53" spans="4:7" ht="12.75">
      <c r="D53" s="16"/>
      <c r="E53" s="16"/>
      <c r="F53" s="16"/>
      <c r="G53" s="16"/>
    </row>
    <row r="54" spans="4:7" ht="12.75">
      <c r="D54" s="16"/>
      <c r="E54" s="16"/>
      <c r="F54" s="16"/>
      <c r="G54" s="16"/>
    </row>
    <row r="55" spans="4:7" ht="12.75">
      <c r="D55" s="16"/>
      <c r="E55" s="16"/>
      <c r="F55" s="16"/>
      <c r="G55" s="16"/>
    </row>
    <row r="56" spans="4:7" ht="12.75">
      <c r="D56" s="16"/>
      <c r="E56" s="16"/>
      <c r="F56" s="16"/>
      <c r="G56" s="16"/>
    </row>
    <row r="57" spans="4:7" ht="12.75">
      <c r="D57" s="16"/>
      <c r="E57" s="33" t="s">
        <v>1</v>
      </c>
      <c r="F57" s="16"/>
      <c r="G57" s="16"/>
    </row>
    <row r="58" spans="4:7" ht="12.75">
      <c r="D58" s="16"/>
      <c r="E58" s="16"/>
      <c r="F58" s="16"/>
      <c r="G58" s="16"/>
    </row>
    <row r="59" spans="4:7" ht="12.75">
      <c r="D59" s="16"/>
      <c r="E59" s="33" t="s">
        <v>4</v>
      </c>
      <c r="F59" s="16"/>
      <c r="G59" s="16"/>
    </row>
    <row r="60" spans="4:7" ht="12.75">
      <c r="D60" s="16"/>
      <c r="E60" s="16"/>
      <c r="F60" s="16"/>
      <c r="G60" s="16"/>
    </row>
    <row r="61" spans="1:7" ht="12.75">
      <c r="A61" s="3" t="s">
        <v>47</v>
      </c>
      <c r="D61" s="16"/>
      <c r="E61" s="16"/>
      <c r="F61" s="16"/>
      <c r="G61" s="16"/>
    </row>
    <row r="62" spans="4:7" ht="12.75">
      <c r="D62" s="16"/>
      <c r="E62" s="16"/>
      <c r="F62" s="16"/>
      <c r="G62" s="16"/>
    </row>
    <row r="63" spans="1:7" ht="12.75">
      <c r="A63" s="2" t="s">
        <v>48</v>
      </c>
      <c r="D63" s="16"/>
      <c r="E63" s="16"/>
      <c r="F63" s="16"/>
      <c r="G63" s="16"/>
    </row>
    <row r="64" spans="1:7" ht="12.75">
      <c r="A64" s="2" t="s">
        <v>77</v>
      </c>
      <c r="D64" s="16"/>
      <c r="E64" s="16">
        <v>0</v>
      </c>
      <c r="F64" s="16"/>
      <c r="G64" s="16"/>
    </row>
    <row r="65" spans="1:7" ht="12.75">
      <c r="A65" s="2" t="s">
        <v>78</v>
      </c>
      <c r="D65" s="16"/>
      <c r="E65" s="16">
        <v>300934</v>
      </c>
      <c r="F65" s="16"/>
      <c r="G65" s="16"/>
    </row>
    <row r="66" spans="1:7" ht="12.75">
      <c r="A66" s="2" t="s">
        <v>79</v>
      </c>
      <c r="D66" s="16"/>
      <c r="E66" s="22">
        <v>0</v>
      </c>
      <c r="F66" s="16"/>
      <c r="G66" s="16"/>
    </row>
    <row r="67" spans="1:7" ht="12.75">
      <c r="A67" s="2" t="s">
        <v>57</v>
      </c>
      <c r="D67" s="16"/>
      <c r="E67" s="22">
        <f>SUM(E64:E66)</f>
        <v>300934</v>
      </c>
      <c r="F67" s="16"/>
      <c r="G67" s="16"/>
    </row>
    <row r="68" spans="4:7" ht="12.75">
      <c r="D68" s="16"/>
      <c r="E68" s="16"/>
      <c r="F68" s="16"/>
      <c r="G68" s="16"/>
    </row>
    <row r="69" spans="1:7" ht="12.75">
      <c r="A69" s="2" t="s">
        <v>80</v>
      </c>
      <c r="D69" s="16"/>
      <c r="E69" s="35">
        <v>0</v>
      </c>
      <c r="F69" s="16"/>
      <c r="G69" s="16"/>
    </row>
    <row r="70" spans="4:7" ht="12.75">
      <c r="D70" s="16"/>
      <c r="E70" s="16"/>
      <c r="F70" s="16"/>
      <c r="G70" s="16"/>
    </row>
    <row r="71" spans="1:7" ht="12.75">
      <c r="A71" s="2" t="s">
        <v>81</v>
      </c>
      <c r="D71" s="16"/>
      <c r="E71" s="35">
        <v>0</v>
      </c>
      <c r="F71" s="16"/>
      <c r="G71" s="16"/>
    </row>
    <row r="72" spans="4:7" ht="12.75">
      <c r="D72" s="16"/>
      <c r="E72" s="16"/>
      <c r="F72" s="16"/>
      <c r="G72" s="16"/>
    </row>
    <row r="73" spans="1:7" ht="12.75">
      <c r="A73" s="2" t="s">
        <v>82</v>
      </c>
      <c r="D73" s="16"/>
      <c r="E73" s="22">
        <v>156923</v>
      </c>
      <c r="F73" s="16"/>
      <c r="G73" s="16"/>
    </row>
    <row r="74" spans="4:7" ht="12.75">
      <c r="D74" s="16"/>
      <c r="E74" s="16"/>
      <c r="F74" s="16"/>
      <c r="G74" s="16"/>
    </row>
    <row r="75" spans="4:7" ht="12.75">
      <c r="D75" s="16"/>
      <c r="E75" s="16"/>
      <c r="F75" s="16"/>
      <c r="G75" s="16"/>
    </row>
    <row r="76" spans="1:7" ht="13.5">
      <c r="A76" s="3" t="s">
        <v>62</v>
      </c>
      <c r="D76" s="16"/>
      <c r="E76" s="27">
        <f>SUM(E73+E71+E67+E69)</f>
        <v>457857</v>
      </c>
      <c r="F76" s="16"/>
      <c r="G76" s="16"/>
    </row>
    <row r="77" spans="4:7" ht="13.5">
      <c r="D77" s="16"/>
      <c r="E77" s="16"/>
      <c r="F77" s="16"/>
      <c r="G77" s="16"/>
    </row>
    <row r="78" spans="1:7" ht="12.75">
      <c r="A78" s="3" t="s">
        <v>63</v>
      </c>
      <c r="D78" s="16"/>
      <c r="E78" s="16"/>
      <c r="F78" s="16"/>
      <c r="G78" s="16"/>
    </row>
    <row r="79" spans="4:7" ht="12.75">
      <c r="D79" s="16"/>
      <c r="E79" s="16"/>
      <c r="F79" s="16"/>
      <c r="G79" s="16"/>
    </row>
    <row r="80" spans="1:7" ht="12.75">
      <c r="A80" s="2">
        <f>Samlet!B93</f>
        <v>0</v>
      </c>
      <c r="D80" s="16"/>
      <c r="E80" s="16">
        <v>414803</v>
      </c>
      <c r="F80" s="16"/>
      <c r="G80" s="16"/>
    </row>
    <row r="81" spans="1:7" ht="12.75">
      <c r="A81" s="2" t="s">
        <v>8</v>
      </c>
      <c r="D81" s="16"/>
      <c r="E81" s="16">
        <f>SUM(D30)</f>
        <v>271160</v>
      </c>
      <c r="F81" s="16"/>
      <c r="G81" s="16"/>
    </row>
    <row r="82" spans="1:7" ht="12.75">
      <c r="A82" s="2" t="s">
        <v>9</v>
      </c>
      <c r="D82" s="16"/>
      <c r="E82" s="22">
        <f>SUM(E30)</f>
        <v>228106</v>
      </c>
      <c r="F82" s="16"/>
      <c r="G82" s="16"/>
    </row>
    <row r="83" spans="4:7" ht="12.75">
      <c r="D83" s="16"/>
      <c r="E83" s="16"/>
      <c r="F83" s="16"/>
      <c r="G83" s="16"/>
    </row>
    <row r="84" spans="1:7" ht="12.75">
      <c r="A84" s="2">
        <f>Samlet!B97</f>
        <v>0</v>
      </c>
      <c r="D84" s="16"/>
      <c r="E84" s="22">
        <f>SUM(E80+E81-E82)</f>
        <v>457857</v>
      </c>
      <c r="F84" s="16"/>
      <c r="G84" s="16"/>
    </row>
    <row r="85" spans="4:7" ht="12.75">
      <c r="D85" s="16"/>
      <c r="E85" s="16"/>
      <c r="F85" s="16"/>
      <c r="G85" s="16"/>
    </row>
    <row r="86" spans="1:7" ht="12.75">
      <c r="A86" s="2" t="s">
        <v>67</v>
      </c>
      <c r="D86" s="16"/>
      <c r="E86" s="22">
        <v>0</v>
      </c>
      <c r="F86" s="16"/>
      <c r="G86" s="16"/>
    </row>
    <row r="87" spans="4:7" ht="12.75">
      <c r="D87" s="16"/>
      <c r="E87" s="16"/>
      <c r="F87" s="16"/>
      <c r="G87" s="16"/>
    </row>
    <row r="88" spans="4:7" ht="12.75">
      <c r="D88" s="16"/>
      <c r="E88" s="16"/>
      <c r="F88" s="16"/>
      <c r="G88" s="16"/>
    </row>
    <row r="89" spans="1:7" ht="13.5">
      <c r="A89" s="3" t="s">
        <v>68</v>
      </c>
      <c r="D89" s="16"/>
      <c r="E89" s="27">
        <f>SUM(E84:E86)</f>
        <v>457857</v>
      </c>
      <c r="F89" s="16"/>
      <c r="G89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J30" sqref="J30"/>
    </sheetView>
  </sheetViews>
  <sheetFormatPr defaultColWidth="9.140625" defaultRowHeight="12.75"/>
  <cols>
    <col min="4" max="7" width="12.7109375" style="2" customWidth="1"/>
  </cols>
  <sheetData>
    <row r="1" ht="12.75">
      <c r="E1" s="4" t="s">
        <v>1</v>
      </c>
    </row>
    <row r="3" ht="12.75">
      <c r="E3" s="4">
        <f>Samlet!F3</f>
        <v>0</v>
      </c>
    </row>
    <row r="4" spans="1:7" ht="12.75">
      <c r="A4" s="5"/>
      <c r="B4" s="5"/>
      <c r="C4" s="5"/>
      <c r="D4" s="5"/>
      <c r="E4" s="5"/>
      <c r="F4" s="5"/>
      <c r="G4" s="5"/>
    </row>
    <row r="5" spans="1:7" ht="12.75">
      <c r="A5" s="6" t="s">
        <v>83</v>
      </c>
      <c r="B5" s="7"/>
      <c r="C5" s="8"/>
      <c r="D5" s="7" t="s">
        <v>6</v>
      </c>
      <c r="E5" s="8"/>
      <c r="F5" s="9">
        <f>Samlet!G5</f>
        <v>0</v>
      </c>
      <c r="G5" s="8"/>
    </row>
    <row r="6" spans="1:7" ht="12.75">
      <c r="A6" s="11"/>
      <c r="B6" s="5"/>
      <c r="C6" s="12"/>
      <c r="D6" s="13" t="s">
        <v>8</v>
      </c>
      <c r="E6" s="14" t="s">
        <v>9</v>
      </c>
      <c r="F6" s="13" t="s">
        <v>8</v>
      </c>
      <c r="G6" s="14" t="s">
        <v>9</v>
      </c>
    </row>
    <row r="7" spans="1:7" ht="12.75">
      <c r="A7" s="15" t="s">
        <v>10</v>
      </c>
      <c r="C7" s="8"/>
      <c r="D7" s="16">
        <v>3011</v>
      </c>
      <c r="E7" s="18"/>
      <c r="F7" s="16"/>
      <c r="G7" s="18"/>
    </row>
    <row r="8" spans="1:7" ht="12.75">
      <c r="A8" s="15" t="s">
        <v>84</v>
      </c>
      <c r="C8" s="8"/>
      <c r="D8" s="16"/>
      <c r="E8" s="18"/>
      <c r="F8" s="16"/>
      <c r="G8" s="18"/>
    </row>
    <row r="9" spans="1:7" ht="12.75">
      <c r="A9" s="15" t="s">
        <v>11</v>
      </c>
      <c r="C9" s="8"/>
      <c r="D9" s="16">
        <v>338055</v>
      </c>
      <c r="E9" s="18"/>
      <c r="F9" s="16">
        <v>330000</v>
      </c>
      <c r="G9" s="18"/>
    </row>
    <row r="10" spans="1:7" ht="12.75">
      <c r="A10" s="15" t="s">
        <v>85</v>
      </c>
      <c r="C10" s="8"/>
      <c r="D10" s="16">
        <v>71145</v>
      </c>
      <c r="E10" s="18">
        <v>13815</v>
      </c>
      <c r="F10" s="16">
        <v>20000</v>
      </c>
      <c r="G10" s="18"/>
    </row>
    <row r="11" spans="1:7" ht="12.75">
      <c r="A11" s="15" t="s">
        <v>15</v>
      </c>
      <c r="C11" s="8"/>
      <c r="D11" s="16"/>
      <c r="E11" s="18">
        <v>38227</v>
      </c>
      <c r="F11" s="16"/>
      <c r="G11" s="18">
        <v>15000</v>
      </c>
    </row>
    <row r="12" spans="1:7" ht="12.75">
      <c r="A12" s="15" t="s">
        <v>19</v>
      </c>
      <c r="C12" s="8"/>
      <c r="D12" s="16"/>
      <c r="E12" s="18">
        <v>42653</v>
      </c>
      <c r="F12" s="16"/>
      <c r="G12" s="18">
        <v>70000</v>
      </c>
    </row>
    <row r="13" spans="1:7" ht="12.75">
      <c r="A13" s="15" t="s">
        <v>20</v>
      </c>
      <c r="C13" s="8"/>
      <c r="D13" s="16"/>
      <c r="E13" s="18">
        <v>12445</v>
      </c>
      <c r="F13" s="16"/>
      <c r="G13" s="18">
        <v>20000</v>
      </c>
    </row>
    <row r="14" spans="1:7" ht="12.75">
      <c r="A14" s="15" t="s">
        <v>21</v>
      </c>
      <c r="C14" s="8"/>
      <c r="D14" s="16"/>
      <c r="E14" s="18">
        <v>173449</v>
      </c>
      <c r="F14" s="16"/>
      <c r="G14" s="18">
        <v>175000</v>
      </c>
    </row>
    <row r="15" spans="1:7" ht="12.75">
      <c r="A15" s="15" t="s">
        <v>86</v>
      </c>
      <c r="C15" s="8"/>
      <c r="D15" s="16"/>
      <c r="E15" s="18">
        <v>16846</v>
      </c>
      <c r="F15" s="16"/>
      <c r="G15" s="18">
        <v>10000</v>
      </c>
    </row>
    <row r="16" spans="1:7" ht="12.75">
      <c r="A16" s="15" t="s">
        <v>87</v>
      </c>
      <c r="C16" s="8"/>
      <c r="D16" s="16"/>
      <c r="E16" s="18">
        <v>1079</v>
      </c>
      <c r="F16" s="16"/>
      <c r="G16" s="18">
        <v>4000</v>
      </c>
    </row>
    <row r="17" spans="1:7" ht="12.75">
      <c r="A17" s="15" t="s">
        <v>11</v>
      </c>
      <c r="C17" s="8"/>
      <c r="D17" s="16"/>
      <c r="E17" s="18">
        <v>9503</v>
      </c>
      <c r="F17" s="16"/>
      <c r="G17" s="18">
        <v>3600</v>
      </c>
    </row>
    <row r="18" spans="1:7" ht="12.75">
      <c r="A18" s="15" t="s">
        <v>26</v>
      </c>
      <c r="C18" s="8"/>
      <c r="D18" s="16"/>
      <c r="E18" s="18"/>
      <c r="F18" s="16"/>
      <c r="G18" s="18"/>
    </row>
    <row r="19" spans="1:7" ht="12.75">
      <c r="A19" s="15" t="s">
        <v>31</v>
      </c>
      <c r="C19" s="8"/>
      <c r="D19" s="16"/>
      <c r="E19" s="18">
        <v>172</v>
      </c>
      <c r="F19" s="16"/>
      <c r="G19" s="18">
        <v>400</v>
      </c>
    </row>
    <row r="20" spans="1:7" ht="12.75">
      <c r="A20" s="15" t="s">
        <v>32</v>
      </c>
      <c r="C20" s="8"/>
      <c r="D20" s="16"/>
      <c r="E20" s="18">
        <v>1200</v>
      </c>
      <c r="F20" s="16"/>
      <c r="G20" s="18">
        <v>5000</v>
      </c>
    </row>
    <row r="21" spans="1:7" ht="12.75">
      <c r="A21" s="15" t="s">
        <v>33</v>
      </c>
      <c r="C21" s="8"/>
      <c r="D21" s="16"/>
      <c r="E21" s="18">
        <v>41890</v>
      </c>
      <c r="F21" s="16">
        <v>15000</v>
      </c>
      <c r="G21" s="18">
        <v>30000</v>
      </c>
    </row>
    <row r="22" spans="1:7" ht="12.75">
      <c r="A22" s="15" t="s">
        <v>34</v>
      </c>
      <c r="C22" s="8"/>
      <c r="D22" s="16"/>
      <c r="E22" s="18">
        <v>3419</v>
      </c>
      <c r="F22" s="16"/>
      <c r="G22" s="18">
        <v>9000</v>
      </c>
    </row>
    <row r="23" spans="1:7" ht="12.75">
      <c r="A23" s="15" t="s">
        <v>88</v>
      </c>
      <c r="C23" s="8"/>
      <c r="D23" s="16">
        <v>15682</v>
      </c>
      <c r="E23" s="18">
        <v>27706</v>
      </c>
      <c r="F23" s="16"/>
      <c r="G23" s="18">
        <v>17000</v>
      </c>
    </row>
    <row r="24" spans="1:7" ht="12.75">
      <c r="A24" s="15" t="s">
        <v>36</v>
      </c>
      <c r="C24" s="8"/>
      <c r="D24" s="16"/>
      <c r="E24" s="18"/>
      <c r="F24" s="16"/>
      <c r="G24" s="18"/>
    </row>
    <row r="25" spans="1:7" ht="12.75">
      <c r="A25" s="15" t="s">
        <v>37</v>
      </c>
      <c r="C25" s="8"/>
      <c r="D25" s="16"/>
      <c r="E25" s="18">
        <v>2505</v>
      </c>
      <c r="F25" s="16"/>
      <c r="G25" s="18">
        <v>5000</v>
      </c>
    </row>
    <row r="26" spans="1:7" ht="12.75">
      <c r="A26" s="15" t="s">
        <v>41</v>
      </c>
      <c r="C26" s="8"/>
      <c r="D26" s="16">
        <v>456</v>
      </c>
      <c r="E26" s="18">
        <v>2301</v>
      </c>
      <c r="F26" s="16"/>
      <c r="G26" s="18">
        <v>1000</v>
      </c>
    </row>
    <row r="27" spans="1:7" ht="12.75">
      <c r="A27" s="11" t="s">
        <v>45</v>
      </c>
      <c r="B27" s="5"/>
      <c r="C27" s="12"/>
      <c r="D27" s="22"/>
      <c r="E27" s="23">
        <v>745</v>
      </c>
      <c r="F27" s="22"/>
      <c r="G27" s="23"/>
    </row>
    <row r="28" spans="1:7" ht="13.5">
      <c r="A28" s="39"/>
      <c r="B28" s="25"/>
      <c r="C28" s="26"/>
      <c r="D28" s="27">
        <f>SUM(D7:D27)</f>
        <v>428349</v>
      </c>
      <c r="E28" s="27">
        <f>SUM(E7:E27)</f>
        <v>387955</v>
      </c>
      <c r="F28" s="27">
        <f>SUM(F7:F27)</f>
        <v>365000</v>
      </c>
      <c r="G28" s="38">
        <f>SUM(G7:G27)</f>
        <v>365000</v>
      </c>
    </row>
    <row r="29" spans="1:7" ht="13.5">
      <c r="A29" s="40"/>
      <c r="D29" s="16"/>
      <c r="E29" s="16"/>
      <c r="F29" s="16"/>
      <c r="G29" s="16"/>
    </row>
    <row r="30" spans="1:7" ht="13.5">
      <c r="A30" s="41" t="s">
        <v>46</v>
      </c>
      <c r="B30" s="3"/>
      <c r="C30" s="3"/>
      <c r="D30" s="31">
        <f>SUM(D28-E28)</f>
        <v>40394</v>
      </c>
      <c r="E30" s="16"/>
      <c r="F30" s="31">
        <f>SUM(F28-G28)</f>
        <v>0</v>
      </c>
      <c r="G30" s="16"/>
    </row>
    <row r="31" spans="1:7" ht="13.5">
      <c r="A31" s="30"/>
      <c r="B31" s="3"/>
      <c r="C31" s="3"/>
      <c r="D31" s="32"/>
      <c r="E31" s="16"/>
      <c r="F31" s="16"/>
      <c r="G31" s="16"/>
    </row>
    <row r="32" spans="1:7" ht="12.75">
      <c r="A32" s="30"/>
      <c r="B32" s="3"/>
      <c r="C32" s="3"/>
      <c r="D32" s="32"/>
      <c r="E32" s="16"/>
      <c r="F32" s="16"/>
      <c r="G32" s="16"/>
    </row>
    <row r="33" spans="1:7" ht="12.75">
      <c r="A33" s="30"/>
      <c r="B33" s="3"/>
      <c r="C33" s="3"/>
      <c r="D33" s="32"/>
      <c r="E33" s="16"/>
      <c r="F33" s="16"/>
      <c r="G33" s="16"/>
    </row>
    <row r="34" spans="1:7" ht="12.75">
      <c r="A34" s="30"/>
      <c r="B34" s="3"/>
      <c r="C34" s="3"/>
      <c r="D34" s="32"/>
      <c r="E34" s="16"/>
      <c r="F34" s="16"/>
      <c r="G34" s="16"/>
    </row>
    <row r="35" spans="1:7" ht="12.75">
      <c r="A35" s="30"/>
      <c r="B35" s="3"/>
      <c r="C35" s="3"/>
      <c r="D35" s="32"/>
      <c r="E35" s="16"/>
      <c r="F35" s="16"/>
      <c r="G35" s="16"/>
    </row>
    <row r="36" spans="1:7" ht="12.75">
      <c r="A36" s="30"/>
      <c r="B36" s="3"/>
      <c r="C36" s="3"/>
      <c r="D36" s="32"/>
      <c r="E36" s="16"/>
      <c r="F36" s="16"/>
      <c r="G36" s="16"/>
    </row>
    <row r="37" spans="1:7" ht="12.75">
      <c r="A37" s="30"/>
      <c r="B37" s="3"/>
      <c r="C37" s="3"/>
      <c r="D37" s="32"/>
      <c r="E37" s="16"/>
      <c r="F37" s="16"/>
      <c r="G37" s="16"/>
    </row>
    <row r="38" spans="1:7" ht="12.75">
      <c r="A38" s="30"/>
      <c r="B38" s="3"/>
      <c r="C38" s="3"/>
      <c r="D38" s="32"/>
      <c r="E38" s="16"/>
      <c r="F38" s="16"/>
      <c r="G38" s="16"/>
    </row>
    <row r="39" spans="1:7" ht="12.75">
      <c r="A39" s="30"/>
      <c r="B39" s="3"/>
      <c r="C39" s="3"/>
      <c r="D39" s="32"/>
      <c r="E39" s="16"/>
      <c r="F39" s="16"/>
      <c r="G39" s="16"/>
    </row>
    <row r="40" spans="1:7" ht="12.75">
      <c r="A40" s="30"/>
      <c r="B40" s="3"/>
      <c r="C40" s="3"/>
      <c r="D40" s="32"/>
      <c r="E40" s="16"/>
      <c r="F40" s="16"/>
      <c r="G40" s="16"/>
    </row>
    <row r="41" spans="1:7" ht="12.75">
      <c r="A41" s="30"/>
      <c r="B41" s="3"/>
      <c r="C41" s="3"/>
      <c r="D41" s="32"/>
      <c r="E41" s="16"/>
      <c r="F41" s="16"/>
      <c r="G41" s="16"/>
    </row>
    <row r="42" spans="1:7" ht="12.75">
      <c r="A42" s="30"/>
      <c r="B42" s="3"/>
      <c r="C42" s="3"/>
      <c r="D42" s="32"/>
      <c r="E42" s="16"/>
      <c r="F42" s="16"/>
      <c r="G42" s="16"/>
    </row>
    <row r="43" spans="1:7" ht="12.75">
      <c r="A43" s="30"/>
      <c r="B43" s="3"/>
      <c r="C43" s="3"/>
      <c r="D43" s="32"/>
      <c r="E43" s="16"/>
      <c r="F43" s="16"/>
      <c r="G43" s="16"/>
    </row>
    <row r="44" spans="1:7" ht="12.75">
      <c r="A44" s="30"/>
      <c r="B44" s="3"/>
      <c r="C44" s="3"/>
      <c r="D44" s="32"/>
      <c r="E44" s="16"/>
      <c r="F44" s="16"/>
      <c r="G44" s="16"/>
    </row>
    <row r="45" spans="1:7" ht="12.75">
      <c r="A45" s="30"/>
      <c r="B45" s="3"/>
      <c r="C45" s="3"/>
      <c r="D45" s="32"/>
      <c r="E45" s="16"/>
      <c r="F45" s="16"/>
      <c r="G45" s="16"/>
    </row>
    <row r="46" spans="1:7" ht="12.75">
      <c r="A46" s="30"/>
      <c r="B46" s="3"/>
      <c r="C46" s="3"/>
      <c r="D46" s="32"/>
      <c r="E46" s="16"/>
      <c r="F46" s="16"/>
      <c r="G46" s="16"/>
    </row>
    <row r="47" spans="1:7" ht="12.75">
      <c r="A47" s="30"/>
      <c r="B47" s="3"/>
      <c r="C47" s="3"/>
      <c r="D47" s="32"/>
      <c r="E47" s="16"/>
      <c r="F47" s="16"/>
      <c r="G47" s="16"/>
    </row>
    <row r="48" spans="1:7" ht="12.75">
      <c r="A48" s="30"/>
      <c r="B48" s="3"/>
      <c r="C48" s="3"/>
      <c r="D48" s="32"/>
      <c r="E48" s="16"/>
      <c r="F48" s="16"/>
      <c r="G48" s="16"/>
    </row>
    <row r="49" spans="1:7" ht="12.75">
      <c r="A49" s="30"/>
      <c r="B49" s="3"/>
      <c r="C49" s="3"/>
      <c r="D49" s="32"/>
      <c r="E49" s="16"/>
      <c r="F49" s="16"/>
      <c r="G49" s="16"/>
    </row>
    <row r="50" spans="1:7" ht="12.75">
      <c r="A50" s="30"/>
      <c r="B50" s="3"/>
      <c r="C50" s="3"/>
      <c r="D50" s="32"/>
      <c r="E50" s="16"/>
      <c r="F50" s="16"/>
      <c r="G50" s="16"/>
    </row>
    <row r="51" spans="4:7" ht="12.75">
      <c r="D51" s="16"/>
      <c r="E51" s="16"/>
      <c r="F51" s="16"/>
      <c r="G51" s="16"/>
    </row>
    <row r="52" spans="4:7" ht="12.75">
      <c r="D52" s="16"/>
      <c r="E52" s="16"/>
      <c r="F52" s="16"/>
      <c r="G52" s="16"/>
    </row>
    <row r="53" spans="4:7" ht="12.75">
      <c r="D53" s="16"/>
      <c r="E53" s="16"/>
      <c r="F53" s="16"/>
      <c r="G53" s="16"/>
    </row>
    <row r="54" spans="4:7" ht="12.75">
      <c r="D54" s="16"/>
      <c r="E54" s="16"/>
      <c r="F54" s="16"/>
      <c r="G54" s="16"/>
    </row>
    <row r="55" spans="4:7" ht="12.75">
      <c r="D55" s="16"/>
      <c r="E55" s="16"/>
      <c r="F55" s="16"/>
      <c r="G55" s="16"/>
    </row>
    <row r="56" spans="4:7" ht="12.75">
      <c r="D56" s="16"/>
      <c r="E56" s="16"/>
      <c r="F56" s="16"/>
      <c r="G56" s="16"/>
    </row>
    <row r="57" spans="4:7" ht="12.75">
      <c r="D57" s="16"/>
      <c r="E57" s="33" t="s">
        <v>1</v>
      </c>
      <c r="F57" s="16"/>
      <c r="G57" s="16"/>
    </row>
    <row r="58" spans="4:7" ht="12.75">
      <c r="D58" s="16"/>
      <c r="E58" s="16"/>
      <c r="F58" s="16"/>
      <c r="G58" s="16"/>
    </row>
    <row r="59" spans="4:7" ht="12.75">
      <c r="D59" s="16"/>
      <c r="E59" s="33" t="s">
        <v>4</v>
      </c>
      <c r="F59" s="16"/>
      <c r="G59" s="16"/>
    </row>
    <row r="60" spans="4:7" ht="12.75">
      <c r="D60" s="16"/>
      <c r="E60" s="16"/>
      <c r="F60" s="16"/>
      <c r="G60" s="16"/>
    </row>
    <row r="61" spans="1:7" ht="12.75">
      <c r="A61" s="3" t="s">
        <v>47</v>
      </c>
      <c r="D61" s="16"/>
      <c r="E61" s="16"/>
      <c r="F61" s="16"/>
      <c r="G61" s="16"/>
    </row>
    <row r="62" spans="4:7" ht="12.75">
      <c r="D62" s="16"/>
      <c r="E62" s="16"/>
      <c r="F62" s="16"/>
      <c r="G62" s="16"/>
    </row>
    <row r="63" spans="1:7" ht="12.75">
      <c r="A63" s="2" t="s">
        <v>48</v>
      </c>
      <c r="D63" s="16"/>
      <c r="E63" s="16"/>
      <c r="F63" s="16"/>
      <c r="G63" s="16"/>
    </row>
    <row r="64" spans="1:7" ht="12.75">
      <c r="A64" s="2" t="s">
        <v>77</v>
      </c>
      <c r="D64" s="16"/>
      <c r="E64" s="16">
        <v>500</v>
      </c>
      <c r="F64" s="16"/>
      <c r="G64" s="16"/>
    </row>
    <row r="65" spans="1:7" ht="12.75">
      <c r="A65" s="2" t="s">
        <v>78</v>
      </c>
      <c r="D65" s="16"/>
      <c r="E65" s="16">
        <v>424166</v>
      </c>
      <c r="F65" s="16"/>
      <c r="G65" s="16"/>
    </row>
    <row r="66" spans="1:7" ht="12.75">
      <c r="A66" s="2" t="s">
        <v>78</v>
      </c>
      <c r="D66" s="16"/>
      <c r="E66" s="22">
        <v>65393</v>
      </c>
      <c r="F66" s="16"/>
      <c r="G66" s="16"/>
    </row>
    <row r="67" spans="1:7" ht="12.75">
      <c r="A67" s="2" t="s">
        <v>57</v>
      </c>
      <c r="D67" s="16"/>
      <c r="E67" s="22">
        <f>SUM(E64:E66)</f>
        <v>490059</v>
      </c>
      <c r="F67" s="16"/>
      <c r="G67" s="16"/>
    </row>
    <row r="68" spans="4:7" ht="12.75">
      <c r="D68" s="16"/>
      <c r="E68" s="16"/>
      <c r="F68" s="16"/>
      <c r="G68" s="16"/>
    </row>
    <row r="69" spans="1:7" ht="12.75">
      <c r="A69" s="2" t="s">
        <v>80</v>
      </c>
      <c r="D69" s="16"/>
      <c r="E69" s="35">
        <v>0</v>
      </c>
      <c r="F69" s="16"/>
      <c r="G69" s="16"/>
    </row>
    <row r="70" spans="4:7" ht="12.75">
      <c r="D70" s="16"/>
      <c r="E70" s="16"/>
      <c r="F70" s="16"/>
      <c r="G70" s="16"/>
    </row>
    <row r="71" spans="4:7" ht="12.75">
      <c r="D71" s="16"/>
      <c r="E71" s="35"/>
      <c r="F71" s="16"/>
      <c r="G71" s="16"/>
    </row>
    <row r="72" spans="4:7" ht="12.75">
      <c r="D72" s="16"/>
      <c r="E72" s="16"/>
      <c r="F72" s="16"/>
      <c r="G72" s="16"/>
    </row>
    <row r="73" spans="1:7" ht="12.75">
      <c r="A73" s="2" t="s">
        <v>89</v>
      </c>
      <c r="D73" s="16"/>
      <c r="E73" s="22">
        <v>41625</v>
      </c>
      <c r="F73" s="16"/>
      <c r="G73" s="16"/>
    </row>
    <row r="74" spans="4:7" ht="12.75">
      <c r="D74" s="16"/>
      <c r="E74" s="16"/>
      <c r="F74" s="16"/>
      <c r="G74" s="16"/>
    </row>
    <row r="75" spans="4:7" ht="12.75">
      <c r="D75" s="16"/>
      <c r="E75" s="16"/>
      <c r="F75" s="16"/>
      <c r="G75" s="16"/>
    </row>
    <row r="76" spans="1:7" ht="13.5">
      <c r="A76" s="3" t="s">
        <v>62</v>
      </c>
      <c r="D76" s="16"/>
      <c r="E76" s="31">
        <f>SUM(E73+E71+E67+E69)</f>
        <v>531684</v>
      </c>
      <c r="F76" s="16"/>
      <c r="G76" s="16"/>
    </row>
    <row r="77" spans="4:7" ht="13.5">
      <c r="D77" s="16"/>
      <c r="E77" s="16"/>
      <c r="F77" s="16"/>
      <c r="G77" s="16"/>
    </row>
    <row r="78" spans="1:7" ht="12.75">
      <c r="A78" s="3" t="s">
        <v>63</v>
      </c>
      <c r="D78" s="16"/>
      <c r="E78" s="16"/>
      <c r="F78" s="16"/>
      <c r="G78" s="16"/>
    </row>
    <row r="79" spans="4:7" ht="12.75">
      <c r="D79" s="16"/>
      <c r="E79" s="16"/>
      <c r="F79" s="16"/>
      <c r="G79" s="16"/>
    </row>
    <row r="80" spans="1:7" ht="12.75">
      <c r="A80" s="2">
        <f>Samlet!B93</f>
        <v>0</v>
      </c>
      <c r="D80" s="16"/>
      <c r="E80" s="16">
        <v>491290</v>
      </c>
      <c r="F80" s="16"/>
      <c r="G80" s="16"/>
    </row>
    <row r="81" spans="1:7" ht="12.75">
      <c r="A81" s="2" t="s">
        <v>8</v>
      </c>
      <c r="D81" s="16"/>
      <c r="E81" s="16">
        <f>SUM(D28)</f>
        <v>428349</v>
      </c>
      <c r="F81" s="16"/>
      <c r="G81" s="16"/>
    </row>
    <row r="82" spans="1:7" ht="12.75">
      <c r="A82" s="2" t="s">
        <v>9</v>
      </c>
      <c r="D82" s="16"/>
      <c r="E82" s="35">
        <f>SUM(E28)</f>
        <v>387955</v>
      </c>
      <c r="F82" s="16"/>
      <c r="G82" s="16"/>
    </row>
    <row r="83" spans="1:7" ht="12.75">
      <c r="A83" s="2" t="s">
        <v>90</v>
      </c>
      <c r="D83" s="16"/>
      <c r="E83" s="22">
        <v>0</v>
      </c>
      <c r="F83" s="16"/>
      <c r="G83" s="16"/>
    </row>
    <row r="84" spans="1:7" ht="12.75">
      <c r="A84" s="2">
        <f>Samlet!B97</f>
        <v>0</v>
      </c>
      <c r="D84" s="16"/>
      <c r="E84" s="22">
        <f>SUM(E80+E81-E82+E83)</f>
        <v>531684</v>
      </c>
      <c r="F84" s="16"/>
      <c r="G84" s="16"/>
    </row>
    <row r="85" spans="4:7" ht="12.75">
      <c r="D85" s="16"/>
      <c r="E85" s="16"/>
      <c r="F85" s="16"/>
      <c r="G85" s="16"/>
    </row>
    <row r="86" spans="1:7" ht="12.75">
      <c r="A86" s="2" t="s">
        <v>67</v>
      </c>
      <c r="D86" s="16"/>
      <c r="E86" s="22">
        <v>0</v>
      </c>
      <c r="F86" s="16"/>
      <c r="G86" s="16"/>
    </row>
    <row r="87" spans="4:7" ht="12.75">
      <c r="D87" s="16"/>
      <c r="E87" s="16"/>
      <c r="F87" s="16"/>
      <c r="G87" s="16"/>
    </row>
    <row r="88" spans="4:7" ht="12.75">
      <c r="D88" s="16"/>
      <c r="E88" s="16"/>
      <c r="F88" s="16"/>
      <c r="G88" s="16"/>
    </row>
    <row r="89" spans="1:7" ht="13.5">
      <c r="A89" s="3" t="s">
        <v>68</v>
      </c>
      <c r="D89" s="16"/>
      <c r="E89" s="31">
        <f>SUM(E84:E86)</f>
        <v>531684</v>
      </c>
      <c r="F89" s="16"/>
      <c r="G89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E66" sqref="E66"/>
    </sheetView>
  </sheetViews>
  <sheetFormatPr defaultColWidth="9.140625" defaultRowHeight="12.75"/>
  <cols>
    <col min="4" max="7" width="12.7109375" style="2" customWidth="1"/>
  </cols>
  <sheetData>
    <row r="1" ht="12.75">
      <c r="E1" s="4" t="s">
        <v>1</v>
      </c>
    </row>
    <row r="3" ht="12.75">
      <c r="E3" s="4">
        <f>Samlet!F3</f>
        <v>0</v>
      </c>
    </row>
    <row r="4" spans="1:7" ht="12.75">
      <c r="A4" s="5"/>
      <c r="B4" s="5"/>
      <c r="C4" s="5"/>
      <c r="D4" s="5"/>
      <c r="E4" s="5"/>
      <c r="F4" s="5"/>
      <c r="G4" s="5"/>
    </row>
    <row r="5" spans="1:7" ht="12.75">
      <c r="A5" s="6" t="s">
        <v>50</v>
      </c>
      <c r="B5" s="7"/>
      <c r="C5" s="8"/>
      <c r="D5" s="7" t="s">
        <v>6</v>
      </c>
      <c r="E5" s="8"/>
      <c r="F5" s="9">
        <f>Samlet!G5</f>
        <v>0</v>
      </c>
      <c r="G5" s="8"/>
    </row>
    <row r="6" spans="1:7" ht="12.75">
      <c r="A6" s="11"/>
      <c r="B6" s="5"/>
      <c r="C6" s="12"/>
      <c r="D6" s="13" t="s">
        <v>8</v>
      </c>
      <c r="E6" s="14" t="s">
        <v>9</v>
      </c>
      <c r="F6" s="13" t="s">
        <v>8</v>
      </c>
      <c r="G6" s="14" t="s">
        <v>9</v>
      </c>
    </row>
    <row r="7" spans="1:7" ht="12.75">
      <c r="A7" s="15" t="s">
        <v>91</v>
      </c>
      <c r="C7" s="8"/>
      <c r="D7" s="16">
        <v>14950</v>
      </c>
      <c r="E7" s="18"/>
      <c r="F7" s="16">
        <v>15000</v>
      </c>
      <c r="G7" s="18"/>
    </row>
    <row r="8" spans="1:7" ht="12.75">
      <c r="A8" s="15" t="s">
        <v>11</v>
      </c>
      <c r="C8" s="8"/>
      <c r="D8" s="16"/>
      <c r="E8" s="18"/>
      <c r="F8" s="16"/>
      <c r="G8" s="18"/>
    </row>
    <row r="9" spans="1:7" ht="12.75">
      <c r="A9" s="15" t="s">
        <v>12</v>
      </c>
      <c r="C9" s="8"/>
      <c r="D9" s="16"/>
      <c r="E9" s="18"/>
      <c r="F9" s="16"/>
      <c r="G9" s="18"/>
    </row>
    <row r="10" spans="1:7" ht="12.75">
      <c r="A10" s="15" t="s">
        <v>19</v>
      </c>
      <c r="C10" s="8"/>
      <c r="D10" s="16"/>
      <c r="E10" s="18">
        <v>4092</v>
      </c>
      <c r="F10" s="16"/>
      <c r="G10" s="18">
        <v>4000</v>
      </c>
    </row>
    <row r="11" spans="1:7" ht="12.75">
      <c r="A11" s="15" t="s">
        <v>20</v>
      </c>
      <c r="C11" s="8"/>
      <c r="D11" s="16"/>
      <c r="E11" s="18"/>
      <c r="F11" s="16"/>
      <c r="G11" s="18"/>
    </row>
    <row r="12" spans="1:7" ht="12.75">
      <c r="A12" s="15" t="s">
        <v>18</v>
      </c>
      <c r="C12" s="8"/>
      <c r="D12" s="16"/>
      <c r="E12" s="18">
        <v>1228</v>
      </c>
      <c r="F12" s="16"/>
      <c r="G12" s="18">
        <v>1250</v>
      </c>
    </row>
    <row r="13" spans="1:7" ht="12.75">
      <c r="A13" s="15" t="s">
        <v>92</v>
      </c>
      <c r="C13" s="8"/>
      <c r="D13" s="16"/>
      <c r="E13" s="18">
        <v>4462</v>
      </c>
      <c r="F13" s="16"/>
      <c r="G13" s="18">
        <v>5000</v>
      </c>
    </row>
    <row r="14" spans="1:7" ht="12.75">
      <c r="A14" s="15" t="s">
        <v>26</v>
      </c>
      <c r="C14" s="8"/>
      <c r="D14" s="16"/>
      <c r="E14" s="18">
        <v>1300</v>
      </c>
      <c r="F14" s="16"/>
      <c r="G14" s="18">
        <v>2000</v>
      </c>
    </row>
    <row r="15" spans="1:7" ht="12.75">
      <c r="A15" s="15" t="s">
        <v>93</v>
      </c>
      <c r="C15" s="8"/>
      <c r="D15" s="16"/>
      <c r="E15" s="18">
        <v>264</v>
      </c>
      <c r="F15" s="16"/>
      <c r="G15" s="18">
        <v>500</v>
      </c>
    </row>
    <row r="16" spans="1:7" ht="12.75">
      <c r="A16" s="15" t="s">
        <v>94</v>
      </c>
      <c r="C16" s="8"/>
      <c r="D16" s="16"/>
      <c r="E16" s="18">
        <v>850</v>
      </c>
      <c r="F16" s="16"/>
      <c r="G16" s="18">
        <v>600</v>
      </c>
    </row>
    <row r="17" spans="1:7" ht="12.75">
      <c r="A17" s="15" t="s">
        <v>28</v>
      </c>
      <c r="C17" s="8"/>
      <c r="D17" s="16"/>
      <c r="E17" s="18"/>
      <c r="F17" s="16"/>
      <c r="G17" s="18"/>
    </row>
    <row r="18" spans="1:7" ht="12.75">
      <c r="A18" s="15" t="s">
        <v>29</v>
      </c>
      <c r="C18" s="8"/>
      <c r="D18" s="16"/>
      <c r="E18" s="18">
        <v>2000</v>
      </c>
      <c r="F18" s="16"/>
      <c r="G18" s="18">
        <v>2000</v>
      </c>
    </row>
    <row r="19" spans="1:7" ht="12.75">
      <c r="A19" s="15" t="s">
        <v>31</v>
      </c>
      <c r="C19" s="8"/>
      <c r="D19" s="16"/>
      <c r="E19" s="18"/>
      <c r="F19" s="16"/>
      <c r="G19" s="18"/>
    </row>
    <row r="20" spans="1:7" ht="12.75">
      <c r="A20" s="15" t="s">
        <v>33</v>
      </c>
      <c r="C20" s="8"/>
      <c r="D20" s="16"/>
      <c r="E20" s="18"/>
      <c r="F20" s="16"/>
      <c r="G20" s="18"/>
    </row>
    <row r="21" spans="1:7" ht="12.75">
      <c r="A21" s="15" t="s">
        <v>34</v>
      </c>
      <c r="C21" s="8"/>
      <c r="D21" s="16"/>
      <c r="E21" s="18">
        <v>571</v>
      </c>
      <c r="F21" s="16"/>
      <c r="G21" s="18">
        <v>500</v>
      </c>
    </row>
    <row r="22" spans="1:7" ht="12.75">
      <c r="A22" s="15" t="s">
        <v>37</v>
      </c>
      <c r="C22" s="8"/>
      <c r="D22" s="16"/>
      <c r="E22" s="18">
        <v>70</v>
      </c>
      <c r="F22" s="16"/>
      <c r="G22" s="18"/>
    </row>
    <row r="23" spans="1:7" ht="12.75">
      <c r="A23" s="15" t="s">
        <v>95</v>
      </c>
      <c r="C23" s="8"/>
      <c r="D23" s="16">
        <v>16</v>
      </c>
      <c r="E23" s="18">
        <v>252</v>
      </c>
      <c r="F23" s="16"/>
      <c r="G23" s="18">
        <v>500</v>
      </c>
    </row>
    <row r="24" spans="1:7" ht="12.75">
      <c r="A24" s="11" t="s">
        <v>45</v>
      </c>
      <c r="B24" s="5"/>
      <c r="C24" s="12"/>
      <c r="D24" s="22"/>
      <c r="E24" s="23"/>
      <c r="F24" s="22"/>
      <c r="G24" s="23">
        <v>500</v>
      </c>
    </row>
    <row r="25" spans="1:7" ht="13.5">
      <c r="A25" s="39"/>
      <c r="B25" s="25"/>
      <c r="C25" s="26"/>
      <c r="D25" s="27">
        <f>SUM(D7:D24)</f>
        <v>14966</v>
      </c>
      <c r="E25" s="27">
        <f>SUM(E7:E24)</f>
        <v>15089</v>
      </c>
      <c r="F25" s="27">
        <f>SUM(F7:F24)</f>
        <v>15000</v>
      </c>
      <c r="G25" s="38">
        <f>SUM(G7:G24)</f>
        <v>16850</v>
      </c>
    </row>
    <row r="26" spans="1:7" ht="13.5">
      <c r="A26" s="40"/>
      <c r="D26" s="16"/>
      <c r="E26" s="16"/>
      <c r="F26" s="16"/>
      <c r="G26" s="16"/>
    </row>
    <row r="27" spans="1:7" ht="13.5">
      <c r="A27" s="41" t="s">
        <v>46</v>
      </c>
      <c r="B27" s="3"/>
      <c r="C27" s="3"/>
      <c r="D27" s="31">
        <f>SUM(D25-E25)</f>
        <v>-123</v>
      </c>
      <c r="E27" s="16"/>
      <c r="F27" s="31">
        <f>SUM(F25-G25)</f>
        <v>-1850</v>
      </c>
      <c r="G27" s="16"/>
    </row>
    <row r="28" spans="1:7" ht="13.5">
      <c r="A28" s="30"/>
      <c r="B28" s="3"/>
      <c r="C28" s="3"/>
      <c r="D28" s="32"/>
      <c r="E28" s="16"/>
      <c r="F28" s="16"/>
      <c r="G28" s="16"/>
    </row>
    <row r="29" spans="1:7" ht="12.75">
      <c r="A29" s="30"/>
      <c r="B29" s="3"/>
      <c r="C29" s="3"/>
      <c r="D29" s="32"/>
      <c r="E29" s="16"/>
      <c r="F29" s="16"/>
      <c r="G29" s="16"/>
    </row>
    <row r="30" spans="1:7" ht="12.75">
      <c r="A30" s="30"/>
      <c r="B30" s="3"/>
      <c r="C30" s="3"/>
      <c r="D30" s="32"/>
      <c r="E30" s="16"/>
      <c r="F30" s="16"/>
      <c r="G30" s="16"/>
    </row>
    <row r="31" spans="1:7" ht="12.75">
      <c r="A31" s="30"/>
      <c r="B31" s="3"/>
      <c r="C31" s="3"/>
      <c r="D31" s="32"/>
      <c r="E31" s="16"/>
      <c r="F31" s="16"/>
      <c r="G31" s="16"/>
    </row>
    <row r="32" spans="1:7" ht="12.75">
      <c r="A32" s="30"/>
      <c r="B32" s="3"/>
      <c r="C32" s="3"/>
      <c r="D32" s="32"/>
      <c r="E32" s="16"/>
      <c r="F32" s="16"/>
      <c r="G32" s="16"/>
    </row>
    <row r="33" spans="1:7" ht="12.75">
      <c r="A33" s="30"/>
      <c r="B33" s="3"/>
      <c r="C33" s="3"/>
      <c r="D33" s="32"/>
      <c r="E33" s="16"/>
      <c r="F33" s="16"/>
      <c r="G33" s="16"/>
    </row>
    <row r="34" spans="1:7" ht="12.75">
      <c r="A34" s="30"/>
      <c r="B34" s="3"/>
      <c r="C34" s="3"/>
      <c r="D34" s="32"/>
      <c r="E34" s="16"/>
      <c r="F34" s="16"/>
      <c r="G34" s="16"/>
    </row>
    <row r="35" spans="1:7" ht="12.75">
      <c r="A35" s="30"/>
      <c r="B35" s="3"/>
      <c r="C35" s="3"/>
      <c r="D35" s="32"/>
      <c r="E35" s="16"/>
      <c r="F35" s="16"/>
      <c r="G35" s="16"/>
    </row>
    <row r="36" spans="1:7" ht="12.75">
      <c r="A36" s="30"/>
      <c r="B36" s="3"/>
      <c r="C36" s="3"/>
      <c r="D36" s="32"/>
      <c r="E36" s="16"/>
      <c r="F36" s="16"/>
      <c r="G36" s="16"/>
    </row>
    <row r="37" spans="1:7" ht="12.75">
      <c r="A37" s="30"/>
      <c r="B37" s="3"/>
      <c r="C37" s="3"/>
      <c r="D37" s="32"/>
      <c r="E37" s="16"/>
      <c r="F37" s="16"/>
      <c r="G37" s="16"/>
    </row>
    <row r="38" spans="1:7" ht="12.75">
      <c r="A38" s="30"/>
      <c r="B38" s="3"/>
      <c r="C38" s="3"/>
      <c r="D38" s="32"/>
      <c r="E38" s="16"/>
      <c r="F38" s="16"/>
      <c r="G38" s="16"/>
    </row>
    <row r="39" spans="1:7" ht="12.75">
      <c r="A39" s="30"/>
      <c r="B39" s="3"/>
      <c r="C39" s="3"/>
      <c r="D39" s="32"/>
      <c r="E39" s="16"/>
      <c r="F39" s="16"/>
      <c r="G39" s="16"/>
    </row>
    <row r="40" spans="1:7" ht="12.75">
      <c r="A40" s="30"/>
      <c r="B40" s="3"/>
      <c r="C40" s="3"/>
      <c r="D40" s="32"/>
      <c r="E40" s="16"/>
      <c r="F40" s="16"/>
      <c r="G40" s="16"/>
    </row>
    <row r="41" spans="1:7" ht="12.75">
      <c r="A41" s="30"/>
      <c r="B41" s="3"/>
      <c r="C41" s="3"/>
      <c r="D41" s="32"/>
      <c r="E41" s="16"/>
      <c r="F41" s="16"/>
      <c r="G41" s="16"/>
    </row>
    <row r="42" spans="1:7" ht="12.75">
      <c r="A42" s="30"/>
      <c r="B42" s="3"/>
      <c r="C42" s="3"/>
      <c r="D42" s="32"/>
      <c r="E42" s="16"/>
      <c r="F42" s="16"/>
      <c r="G42" s="16"/>
    </row>
    <row r="43" spans="1:7" ht="12.75">
      <c r="A43" s="30"/>
      <c r="B43" s="3"/>
      <c r="C43" s="3"/>
      <c r="D43" s="32"/>
      <c r="E43" s="16"/>
      <c r="F43" s="16"/>
      <c r="G43" s="16"/>
    </row>
    <row r="44" spans="1:7" ht="12.75">
      <c r="A44" s="30"/>
      <c r="B44" s="3"/>
      <c r="C44" s="3"/>
      <c r="D44" s="32"/>
      <c r="E44" s="16"/>
      <c r="F44" s="16"/>
      <c r="G44" s="16"/>
    </row>
    <row r="45" spans="1:7" ht="12.75">
      <c r="A45" s="30"/>
      <c r="B45" s="3"/>
      <c r="C45" s="3"/>
      <c r="D45" s="32"/>
      <c r="E45" s="16"/>
      <c r="F45" s="16"/>
      <c r="G45" s="16"/>
    </row>
    <row r="46" spans="1:7" ht="12.75">
      <c r="A46" s="30"/>
      <c r="B46" s="3"/>
      <c r="C46" s="3"/>
      <c r="D46" s="32"/>
      <c r="E46" s="16"/>
      <c r="F46" s="16"/>
      <c r="G46" s="16"/>
    </row>
    <row r="47" spans="1:7" ht="12.75">
      <c r="A47" s="30"/>
      <c r="B47" s="3"/>
      <c r="C47" s="3"/>
      <c r="D47" s="32"/>
      <c r="E47" s="16"/>
      <c r="F47" s="16"/>
      <c r="G47" s="16"/>
    </row>
    <row r="48" spans="1:7" ht="12.75">
      <c r="A48" s="30"/>
      <c r="B48" s="3"/>
      <c r="C48" s="3"/>
      <c r="D48" s="32"/>
      <c r="E48" s="16"/>
      <c r="F48" s="16"/>
      <c r="G48" s="16"/>
    </row>
    <row r="49" spans="1:7" ht="12.75">
      <c r="A49" s="30"/>
      <c r="B49" s="3"/>
      <c r="C49" s="3"/>
      <c r="D49" s="32"/>
      <c r="E49" s="16"/>
      <c r="F49" s="16"/>
      <c r="G49" s="16"/>
    </row>
    <row r="50" spans="1:7" ht="12.75">
      <c r="A50" s="30"/>
      <c r="B50" s="3"/>
      <c r="C50" s="3"/>
      <c r="D50" s="32"/>
      <c r="E50" s="16"/>
      <c r="F50" s="16"/>
      <c r="G50" s="16"/>
    </row>
    <row r="51" spans="4:7" ht="12.75">
      <c r="D51" s="16"/>
      <c r="E51" s="16"/>
      <c r="F51" s="16"/>
      <c r="G51" s="16"/>
    </row>
    <row r="52" spans="4:7" ht="12.75">
      <c r="D52" s="16"/>
      <c r="E52" s="16"/>
      <c r="F52" s="16"/>
      <c r="G52" s="16"/>
    </row>
    <row r="53" spans="4:7" ht="12.75">
      <c r="D53" s="16"/>
      <c r="E53" s="16"/>
      <c r="F53" s="16"/>
      <c r="G53" s="16"/>
    </row>
    <row r="54" spans="4:7" ht="12.75">
      <c r="D54" s="16"/>
      <c r="E54" s="16"/>
      <c r="F54" s="16"/>
      <c r="G54" s="16"/>
    </row>
    <row r="55" spans="4:7" ht="12.75">
      <c r="D55" s="16"/>
      <c r="E55" s="16"/>
      <c r="F55" s="16"/>
      <c r="G55" s="16"/>
    </row>
    <row r="56" spans="4:7" ht="12.75">
      <c r="D56" s="16"/>
      <c r="E56" s="16"/>
      <c r="F56" s="16"/>
      <c r="G56" s="16"/>
    </row>
    <row r="57" spans="4:7" ht="12.75">
      <c r="D57" s="16"/>
      <c r="E57" s="33" t="s">
        <v>1</v>
      </c>
      <c r="F57" s="16"/>
      <c r="G57" s="16"/>
    </row>
    <row r="58" spans="4:7" ht="12.75">
      <c r="D58" s="16"/>
      <c r="E58" s="16"/>
      <c r="F58" s="16"/>
      <c r="G58" s="16"/>
    </row>
    <row r="59" spans="4:7" ht="12.75">
      <c r="D59" s="16"/>
      <c r="E59" s="33" t="s">
        <v>4</v>
      </c>
      <c r="F59" s="16"/>
      <c r="G59" s="16"/>
    </row>
    <row r="60" spans="4:7" ht="12.75">
      <c r="D60" s="16"/>
      <c r="E60" s="16"/>
      <c r="F60" s="16"/>
      <c r="G60" s="16"/>
    </row>
    <row r="61" spans="1:7" ht="12.75">
      <c r="A61" s="3" t="s">
        <v>47</v>
      </c>
      <c r="D61" s="16"/>
      <c r="E61" s="16"/>
      <c r="F61" s="16"/>
      <c r="G61" s="16"/>
    </row>
    <row r="62" spans="4:7" ht="12.75">
      <c r="D62" s="16"/>
      <c r="E62" s="16"/>
      <c r="F62" s="16"/>
      <c r="G62" s="16"/>
    </row>
    <row r="63" spans="1:7" ht="12.75">
      <c r="A63" s="2" t="s">
        <v>48</v>
      </c>
      <c r="D63" s="16"/>
      <c r="E63" s="16"/>
      <c r="F63" s="16"/>
      <c r="G63" s="16"/>
    </row>
    <row r="64" spans="1:7" ht="12.75">
      <c r="A64" s="2" t="s">
        <v>77</v>
      </c>
      <c r="D64" s="16"/>
      <c r="E64" s="16">
        <v>0</v>
      </c>
      <c r="F64" s="16"/>
      <c r="G64" s="16"/>
    </row>
    <row r="65" spans="1:7" ht="12.75">
      <c r="A65" s="2" t="s">
        <v>78</v>
      </c>
      <c r="D65" s="16"/>
      <c r="E65" s="16">
        <v>64418</v>
      </c>
      <c r="F65" s="16"/>
      <c r="G65" s="16"/>
    </row>
    <row r="66" spans="1:7" ht="12.75">
      <c r="A66" s="2" t="s">
        <v>79</v>
      </c>
      <c r="D66" s="16"/>
      <c r="E66" s="22">
        <v>0</v>
      </c>
      <c r="F66" s="16"/>
      <c r="G66" s="16"/>
    </row>
    <row r="67" spans="1:7" ht="12.75">
      <c r="A67" s="2" t="s">
        <v>57</v>
      </c>
      <c r="D67" s="16"/>
      <c r="E67" s="22">
        <f>SUM(E64:E66)</f>
        <v>64418</v>
      </c>
      <c r="F67" s="16"/>
      <c r="G67" s="16"/>
    </row>
    <row r="68" spans="4:7" ht="12.75">
      <c r="D68" s="16"/>
      <c r="E68" s="16"/>
      <c r="F68" s="16"/>
      <c r="G68" s="16"/>
    </row>
    <row r="69" spans="1:7" ht="12.75">
      <c r="A69" s="2" t="s">
        <v>80</v>
      </c>
      <c r="D69" s="16"/>
      <c r="E69" s="35">
        <v>0</v>
      </c>
      <c r="F69" s="16"/>
      <c r="G69" s="16"/>
    </row>
    <row r="70" spans="4:7" ht="12.75">
      <c r="D70" s="16"/>
      <c r="E70" s="16"/>
      <c r="F70" s="16"/>
      <c r="G70" s="16"/>
    </row>
    <row r="71" spans="1:7" ht="12.75">
      <c r="A71" s="2" t="s">
        <v>81</v>
      </c>
      <c r="D71" s="16"/>
      <c r="E71" s="35">
        <v>0</v>
      </c>
      <c r="F71" s="16"/>
      <c r="G71" s="16"/>
    </row>
    <row r="72" spans="4:7" ht="12.75">
      <c r="D72" s="16"/>
      <c r="E72" s="16"/>
      <c r="F72" s="16"/>
      <c r="G72" s="16"/>
    </row>
    <row r="73" spans="1:7" ht="12.75">
      <c r="A73" s="2" t="s">
        <v>89</v>
      </c>
      <c r="D73" s="16"/>
      <c r="E73" s="22">
        <v>0</v>
      </c>
      <c r="F73" s="16"/>
      <c r="G73" s="16"/>
    </row>
    <row r="74" spans="4:7" ht="12.75">
      <c r="D74" s="16"/>
      <c r="E74" s="16"/>
      <c r="F74" s="16"/>
      <c r="G74" s="16"/>
    </row>
    <row r="75" spans="4:7" ht="12.75">
      <c r="D75" s="16"/>
      <c r="E75" s="16"/>
      <c r="F75" s="16"/>
      <c r="G75" s="16"/>
    </row>
    <row r="76" spans="1:7" ht="13.5">
      <c r="A76" s="3" t="s">
        <v>62</v>
      </c>
      <c r="D76" s="16"/>
      <c r="E76" s="31">
        <f>SUM(E73+E71+E67+E69)</f>
        <v>64418</v>
      </c>
      <c r="F76" s="16"/>
      <c r="G76" s="16"/>
    </row>
    <row r="77" spans="4:7" ht="13.5">
      <c r="D77" s="16"/>
      <c r="E77" s="16"/>
      <c r="F77" s="16"/>
      <c r="G77" s="16"/>
    </row>
    <row r="78" spans="1:7" ht="12.75">
      <c r="A78" s="3" t="s">
        <v>63</v>
      </c>
      <c r="D78" s="16"/>
      <c r="E78" s="16"/>
      <c r="F78" s="16"/>
      <c r="G78" s="16"/>
    </row>
    <row r="79" spans="4:7" ht="12.75">
      <c r="D79" s="16"/>
      <c r="E79" s="16"/>
      <c r="F79" s="16"/>
      <c r="G79" s="16"/>
    </row>
    <row r="80" spans="1:7" ht="12.75">
      <c r="A80" s="2">
        <f>Samlet!B93</f>
        <v>0</v>
      </c>
      <c r="D80" s="16"/>
      <c r="E80" s="16">
        <v>64541</v>
      </c>
      <c r="F80" s="16"/>
      <c r="G80" s="16"/>
    </row>
    <row r="81" spans="1:7" ht="12.75">
      <c r="A81" s="2" t="s">
        <v>8</v>
      </c>
      <c r="D81" s="16"/>
      <c r="E81" s="16">
        <f>SUM(D25)</f>
        <v>14966</v>
      </c>
      <c r="F81" s="16"/>
      <c r="G81" s="16"/>
    </row>
    <row r="82" spans="1:7" ht="12.75">
      <c r="A82" s="2" t="s">
        <v>9</v>
      </c>
      <c r="D82" s="16"/>
      <c r="E82" s="16">
        <f>SUM(E25)</f>
        <v>15089</v>
      </c>
      <c r="F82" s="16"/>
      <c r="G82" s="16"/>
    </row>
    <row r="83" spans="1:7" ht="12.75">
      <c r="A83" s="2" t="s">
        <v>90</v>
      </c>
      <c r="D83" s="16"/>
      <c r="E83" s="35">
        <v>0</v>
      </c>
      <c r="F83" s="16"/>
      <c r="G83" s="16"/>
    </row>
    <row r="84" spans="4:7" ht="12.75" hidden="1">
      <c r="D84" s="16"/>
      <c r="E84" s="22"/>
      <c r="F84" s="16"/>
      <c r="G84" s="16"/>
    </row>
    <row r="85" spans="1:7" ht="12.75">
      <c r="A85" s="2" t="s">
        <v>66</v>
      </c>
      <c r="D85" s="16"/>
      <c r="E85" s="42">
        <f>SUM(E80+E81-E82+E84+E83)</f>
        <v>64418</v>
      </c>
      <c r="F85" s="16"/>
      <c r="G85" s="16"/>
    </row>
    <row r="86" spans="4:7" ht="12.75">
      <c r="D86" s="16"/>
      <c r="E86" s="16"/>
      <c r="F86" s="16"/>
      <c r="G86" s="16"/>
    </row>
    <row r="87" spans="1:7" ht="12.75">
      <c r="A87" s="2" t="s">
        <v>67</v>
      </c>
      <c r="D87" s="16"/>
      <c r="E87" s="22">
        <v>0</v>
      </c>
      <c r="F87" s="16"/>
      <c r="G87" s="16"/>
    </row>
    <row r="88" spans="4:7" ht="12.75">
      <c r="D88" s="16"/>
      <c r="E88" s="16"/>
      <c r="F88" s="16"/>
      <c r="G88" s="16"/>
    </row>
    <row r="89" spans="4:7" ht="12.75">
      <c r="D89" s="16"/>
      <c r="E89" s="16"/>
      <c r="F89" s="16"/>
      <c r="G89" s="16"/>
    </row>
    <row r="90" spans="1:7" ht="13.5">
      <c r="A90" s="3" t="s">
        <v>68</v>
      </c>
      <c r="D90" s="16"/>
      <c r="E90" s="31">
        <f>SUM(E85:E87)</f>
        <v>64418</v>
      </c>
      <c r="F90" s="16"/>
      <c r="G90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E1" sqref="E1"/>
    </sheetView>
  </sheetViews>
  <sheetFormatPr defaultColWidth="9.140625" defaultRowHeight="12.75"/>
  <cols>
    <col min="4" max="7" width="12.7109375" style="2" customWidth="1"/>
  </cols>
  <sheetData>
    <row r="1" ht="12.75">
      <c r="E1" s="4" t="s">
        <v>1</v>
      </c>
    </row>
    <row r="3" ht="12.75">
      <c r="E3" s="4">
        <f>Samlet!F3</f>
        <v>0</v>
      </c>
    </row>
    <row r="4" spans="1:7" ht="12.75">
      <c r="A4" s="5"/>
      <c r="B4" s="5"/>
      <c r="C4" s="5"/>
      <c r="D4" s="5"/>
      <c r="E4" s="5"/>
      <c r="F4" s="5"/>
      <c r="G4" s="5"/>
    </row>
    <row r="5" spans="1:7" ht="12.75">
      <c r="A5" s="6" t="s">
        <v>51</v>
      </c>
      <c r="B5" s="7"/>
      <c r="C5" s="8"/>
      <c r="D5" s="7" t="s">
        <v>6</v>
      </c>
      <c r="E5" s="8"/>
      <c r="F5" s="9">
        <f>Samlet!G5</f>
        <v>0</v>
      </c>
      <c r="G5" s="8"/>
    </row>
    <row r="6" spans="1:7" ht="12.75">
      <c r="A6" s="11"/>
      <c r="B6" s="5"/>
      <c r="C6" s="12"/>
      <c r="D6" s="13" t="s">
        <v>8</v>
      </c>
      <c r="E6" s="14" t="s">
        <v>9</v>
      </c>
      <c r="F6" s="13" t="s">
        <v>8</v>
      </c>
      <c r="G6" s="14" t="s">
        <v>9</v>
      </c>
    </row>
    <row r="7" spans="1:7" ht="12.75">
      <c r="A7" s="15" t="s">
        <v>10</v>
      </c>
      <c r="C7" s="8"/>
      <c r="D7" s="16"/>
      <c r="E7" s="18"/>
      <c r="F7" s="16"/>
      <c r="G7" s="18"/>
    </row>
    <row r="8" spans="1:7" ht="12.75">
      <c r="A8" s="15" t="s">
        <v>11</v>
      </c>
      <c r="C8" s="8"/>
      <c r="D8" s="16">
        <v>27183</v>
      </c>
      <c r="E8" s="18"/>
      <c r="F8" s="16">
        <v>24240</v>
      </c>
      <c r="G8" s="18"/>
    </row>
    <row r="9" spans="1:7" ht="12.75">
      <c r="A9" s="15" t="s">
        <v>96</v>
      </c>
      <c r="C9" s="8"/>
      <c r="D9" s="16"/>
      <c r="E9" s="18"/>
      <c r="F9" s="16">
        <v>1500</v>
      </c>
      <c r="G9" s="18"/>
    </row>
    <row r="10" spans="1:7" ht="12.75">
      <c r="A10" s="40" t="s">
        <v>97</v>
      </c>
      <c r="C10" s="8"/>
      <c r="D10" s="16"/>
      <c r="E10" s="18"/>
      <c r="F10" s="16"/>
      <c r="G10" s="18"/>
    </row>
    <row r="11" spans="1:7" ht="12.75">
      <c r="A11" s="40" t="s">
        <v>98</v>
      </c>
      <c r="C11" s="8"/>
      <c r="D11" s="43"/>
      <c r="E11" s="8"/>
      <c r="F11" s="16"/>
      <c r="G11" s="8"/>
    </row>
    <row r="12" spans="1:7" ht="12.75">
      <c r="A12" s="15" t="s">
        <v>99</v>
      </c>
      <c r="C12" s="8"/>
      <c r="D12" s="16">
        <v>15317</v>
      </c>
      <c r="E12" s="18"/>
      <c r="F12" s="16">
        <v>15000</v>
      </c>
      <c r="G12" s="18"/>
    </row>
    <row r="13" spans="1:7" ht="12.75">
      <c r="A13" s="15" t="s">
        <v>100</v>
      </c>
      <c r="C13" s="8"/>
      <c r="D13" s="16">
        <v>1425</v>
      </c>
      <c r="E13" s="18"/>
      <c r="F13" s="16"/>
      <c r="G13" s="18"/>
    </row>
    <row r="14" spans="1:7" ht="12.75">
      <c r="A14" s="15" t="s">
        <v>101</v>
      </c>
      <c r="C14" s="8"/>
      <c r="D14" s="16"/>
      <c r="E14" s="18"/>
      <c r="F14" s="16"/>
      <c r="G14" s="18"/>
    </row>
    <row r="15" spans="1:7" ht="12.75">
      <c r="A15" s="15" t="s">
        <v>16</v>
      </c>
      <c r="C15" s="8"/>
      <c r="D15" s="16"/>
      <c r="E15" s="18"/>
      <c r="F15" s="16"/>
      <c r="G15" s="18"/>
    </row>
    <row r="16" spans="1:7" ht="12.75">
      <c r="A16" s="15" t="s">
        <v>17</v>
      </c>
      <c r="C16" s="8"/>
      <c r="D16" s="16"/>
      <c r="E16" s="18"/>
      <c r="F16" s="16"/>
      <c r="G16" s="18"/>
    </row>
    <row r="17" spans="1:7" ht="12.75">
      <c r="A17" s="15" t="s">
        <v>19</v>
      </c>
      <c r="C17" s="8"/>
      <c r="D17" s="16"/>
      <c r="E17" s="18">
        <v>13124</v>
      </c>
      <c r="F17" s="16"/>
      <c r="G17" s="18">
        <v>2500</v>
      </c>
    </row>
    <row r="18" spans="1:7" ht="12.75">
      <c r="A18" s="15" t="s">
        <v>102</v>
      </c>
      <c r="C18" s="8"/>
      <c r="D18" s="16"/>
      <c r="E18" s="18"/>
      <c r="F18" s="16"/>
      <c r="G18" s="18"/>
    </row>
    <row r="19" spans="1:7" ht="12.75">
      <c r="A19" s="15" t="s">
        <v>103</v>
      </c>
      <c r="C19" s="8"/>
      <c r="D19" s="16"/>
      <c r="E19" s="18"/>
      <c r="F19" s="16"/>
      <c r="G19" s="18"/>
    </row>
    <row r="20" spans="1:7" ht="12.75">
      <c r="A20" s="15" t="s">
        <v>92</v>
      </c>
      <c r="C20" s="8"/>
      <c r="D20" s="16"/>
      <c r="E20" s="18">
        <v>9427</v>
      </c>
      <c r="F20" s="16"/>
      <c r="G20" s="18">
        <v>18550</v>
      </c>
    </row>
    <row r="21" spans="1:7" ht="12.75">
      <c r="A21" s="15" t="s">
        <v>26</v>
      </c>
      <c r="C21" s="8"/>
      <c r="D21" s="16"/>
      <c r="E21" s="18">
        <v>10370</v>
      </c>
      <c r="F21" s="16"/>
      <c r="G21" s="18">
        <v>12710</v>
      </c>
    </row>
    <row r="22" spans="1:7" ht="12.75">
      <c r="A22" s="15" t="s">
        <v>37</v>
      </c>
      <c r="C22" s="8"/>
      <c r="D22" s="16"/>
      <c r="E22" s="18">
        <v>300</v>
      </c>
      <c r="F22" s="16"/>
      <c r="G22" s="18">
        <v>500</v>
      </c>
    </row>
    <row r="23" spans="1:7" ht="12.75">
      <c r="A23" s="15" t="s">
        <v>31</v>
      </c>
      <c r="C23" s="8"/>
      <c r="D23" s="16"/>
      <c r="E23" s="18"/>
      <c r="F23" s="16"/>
      <c r="G23" s="18"/>
    </row>
    <row r="24" spans="1:7" ht="12.75">
      <c r="A24" s="15" t="s">
        <v>33</v>
      </c>
      <c r="C24" s="8"/>
      <c r="D24" s="16"/>
      <c r="E24" s="18"/>
      <c r="F24" s="16"/>
      <c r="G24" s="18"/>
    </row>
    <row r="25" spans="1:7" ht="12.75">
      <c r="A25" s="15" t="s">
        <v>34</v>
      </c>
      <c r="C25" s="8"/>
      <c r="D25" s="16"/>
      <c r="E25" s="18">
        <v>605</v>
      </c>
      <c r="F25" s="16"/>
      <c r="G25" s="18">
        <v>500</v>
      </c>
    </row>
    <row r="26" spans="1:7" ht="12.75">
      <c r="A26" s="15" t="s">
        <v>35</v>
      </c>
      <c r="C26" s="8"/>
      <c r="D26" s="16"/>
      <c r="E26" s="18">
        <v>3852</v>
      </c>
      <c r="F26" s="16"/>
      <c r="G26" s="18">
        <v>4000</v>
      </c>
    </row>
    <row r="27" spans="1:7" ht="12.75">
      <c r="A27" s="15" t="s">
        <v>38</v>
      </c>
      <c r="C27" s="8"/>
      <c r="D27" s="16"/>
      <c r="E27" s="18"/>
      <c r="F27" s="16"/>
      <c r="G27" s="18"/>
    </row>
    <row r="28" spans="1:7" ht="12.75">
      <c r="A28" s="15" t="s">
        <v>41</v>
      </c>
      <c r="C28" s="8"/>
      <c r="D28" s="16">
        <v>115</v>
      </c>
      <c r="E28" s="18">
        <v>1660</v>
      </c>
      <c r="F28" s="16">
        <v>100</v>
      </c>
      <c r="G28" s="18">
        <v>1945</v>
      </c>
    </row>
    <row r="29" spans="1:7" ht="12.75">
      <c r="A29" s="11" t="s">
        <v>43</v>
      </c>
      <c r="B29" s="5"/>
      <c r="C29" s="12"/>
      <c r="D29" s="22"/>
      <c r="E29" s="23"/>
      <c r="F29" s="22"/>
      <c r="G29" s="23"/>
    </row>
    <row r="30" spans="1:7" ht="13.5">
      <c r="A30" s="39"/>
      <c r="B30" s="25"/>
      <c r="C30" s="26"/>
      <c r="D30" s="27">
        <f>SUM(D7:D29)</f>
        <v>44040</v>
      </c>
      <c r="E30" s="27">
        <f>SUM(E7:E29)</f>
        <v>39338</v>
      </c>
      <c r="F30" s="27">
        <f>SUM(F7:F29)</f>
        <v>40840</v>
      </c>
      <c r="G30" s="38">
        <f>SUM(G7:G29)</f>
        <v>40705</v>
      </c>
    </row>
    <row r="31" spans="1:7" ht="13.5">
      <c r="A31" s="40"/>
      <c r="D31" s="16"/>
      <c r="E31" s="16"/>
      <c r="F31" s="16"/>
      <c r="G31" s="16"/>
    </row>
    <row r="32" spans="1:7" ht="13.5">
      <c r="A32" s="41" t="s">
        <v>46</v>
      </c>
      <c r="B32" s="3"/>
      <c r="C32" s="3"/>
      <c r="D32" s="31">
        <f>SUM(D30-E30)</f>
        <v>4702</v>
      </c>
      <c r="E32" s="16"/>
      <c r="F32" s="31">
        <f>SUM(F30-G30)</f>
        <v>135</v>
      </c>
      <c r="G32" s="16"/>
    </row>
    <row r="33" spans="1:7" ht="13.5">
      <c r="A33" s="30"/>
      <c r="B33" s="3"/>
      <c r="C33" s="3"/>
      <c r="D33" s="32"/>
      <c r="E33" s="16"/>
      <c r="F33" s="16"/>
      <c r="G33" s="16"/>
    </row>
    <row r="34" spans="1:7" ht="12.75">
      <c r="A34" s="30"/>
      <c r="B34" s="3"/>
      <c r="C34" s="3"/>
      <c r="D34" s="32"/>
      <c r="E34" s="16"/>
      <c r="F34" s="16"/>
      <c r="G34" s="16"/>
    </row>
    <row r="35" spans="1:7" ht="12.75">
      <c r="A35" s="30"/>
      <c r="B35" s="3"/>
      <c r="C35" s="3"/>
      <c r="D35" s="32"/>
      <c r="E35" s="16"/>
      <c r="F35" s="16"/>
      <c r="G35" s="16"/>
    </row>
    <row r="36" spans="1:7" ht="12.75">
      <c r="A36" s="30"/>
      <c r="B36" s="3"/>
      <c r="C36" s="3"/>
      <c r="D36" s="32"/>
      <c r="E36" s="16"/>
      <c r="F36" s="16"/>
      <c r="G36" s="16"/>
    </row>
    <row r="37" spans="1:7" ht="12.75">
      <c r="A37" s="30"/>
      <c r="B37" s="3"/>
      <c r="C37" s="3"/>
      <c r="D37" s="32"/>
      <c r="E37" s="16"/>
      <c r="F37" s="16"/>
      <c r="G37" s="16"/>
    </row>
    <row r="38" spans="1:7" ht="12.75">
      <c r="A38" s="30"/>
      <c r="B38" s="3"/>
      <c r="C38" s="3"/>
      <c r="D38" s="32"/>
      <c r="E38" s="16"/>
      <c r="F38" s="16"/>
      <c r="G38" s="16"/>
    </row>
    <row r="39" spans="1:7" ht="12.75">
      <c r="A39" s="30"/>
      <c r="B39" s="3"/>
      <c r="C39" s="3"/>
      <c r="D39" s="32"/>
      <c r="E39" s="16"/>
      <c r="F39" s="16"/>
      <c r="G39" s="16"/>
    </row>
    <row r="40" spans="1:7" ht="12.75">
      <c r="A40" s="30"/>
      <c r="B40" s="3"/>
      <c r="C40" s="3"/>
      <c r="D40" s="32"/>
      <c r="E40" s="16"/>
      <c r="F40" s="16"/>
      <c r="G40" s="16"/>
    </row>
    <row r="41" spans="1:7" ht="12.75">
      <c r="A41" s="30"/>
      <c r="B41" s="3"/>
      <c r="C41" s="3"/>
      <c r="D41" s="32"/>
      <c r="E41" s="16"/>
      <c r="F41" s="16"/>
      <c r="G41" s="16"/>
    </row>
    <row r="42" spans="1:7" ht="12.75">
      <c r="A42" s="30"/>
      <c r="B42" s="3"/>
      <c r="C42" s="3"/>
      <c r="D42" s="32"/>
      <c r="E42" s="16"/>
      <c r="F42" s="16"/>
      <c r="G42" s="16"/>
    </row>
    <row r="43" spans="1:7" ht="12.75">
      <c r="A43" s="30"/>
      <c r="B43" s="3"/>
      <c r="C43" s="3"/>
      <c r="D43" s="32"/>
      <c r="E43" s="16"/>
      <c r="F43" s="16"/>
      <c r="G43" s="16"/>
    </row>
    <row r="44" spans="1:7" ht="12.75">
      <c r="A44" s="30"/>
      <c r="B44" s="3"/>
      <c r="C44" s="3"/>
      <c r="D44" s="32"/>
      <c r="E44" s="16"/>
      <c r="F44" s="16"/>
      <c r="G44" s="16"/>
    </row>
    <row r="45" spans="1:7" ht="12.75">
      <c r="A45" s="30"/>
      <c r="B45" s="3"/>
      <c r="C45" s="3"/>
      <c r="D45" s="32"/>
      <c r="E45" s="16"/>
      <c r="F45" s="16"/>
      <c r="G45" s="16"/>
    </row>
    <row r="46" spans="1:7" ht="12.75">
      <c r="A46" s="30"/>
      <c r="B46" s="3"/>
      <c r="C46" s="3"/>
      <c r="D46" s="32"/>
      <c r="E46" s="16"/>
      <c r="F46" s="16"/>
      <c r="G46" s="16"/>
    </row>
    <row r="47" spans="1:7" ht="12.75">
      <c r="A47" s="30"/>
      <c r="B47" s="3"/>
      <c r="C47" s="3"/>
      <c r="D47" s="32"/>
      <c r="E47" s="16"/>
      <c r="F47" s="16"/>
      <c r="G47" s="16"/>
    </row>
    <row r="48" spans="1:7" ht="12.75">
      <c r="A48" s="30"/>
      <c r="B48" s="3"/>
      <c r="C48" s="3"/>
      <c r="D48" s="32"/>
      <c r="E48" s="16"/>
      <c r="F48" s="16"/>
      <c r="G48" s="16"/>
    </row>
    <row r="49" spans="1:7" ht="12.75">
      <c r="A49" s="30"/>
      <c r="B49" s="3"/>
      <c r="C49" s="3"/>
      <c r="D49" s="32"/>
      <c r="E49" s="16"/>
      <c r="F49" s="16"/>
      <c r="G49" s="16"/>
    </row>
    <row r="50" spans="4:7" ht="13.5" customHeight="1">
      <c r="D50" s="16"/>
      <c r="E50" s="16"/>
      <c r="F50" s="16"/>
      <c r="G50" s="16"/>
    </row>
    <row r="51" spans="4:7" ht="13.5" customHeight="1">
      <c r="D51" s="16"/>
      <c r="E51" s="16"/>
      <c r="F51" s="16"/>
      <c r="G51" s="16"/>
    </row>
    <row r="52" spans="4:7" ht="12.75">
      <c r="D52" s="16"/>
      <c r="E52" s="16"/>
      <c r="F52" s="16"/>
      <c r="G52" s="16"/>
    </row>
    <row r="53" spans="4:7" ht="12.75">
      <c r="D53" s="16"/>
      <c r="E53" s="16"/>
      <c r="F53" s="16"/>
      <c r="G53" s="16"/>
    </row>
    <row r="54" spans="4:7" ht="12.75">
      <c r="D54" s="16"/>
      <c r="E54" s="16"/>
      <c r="F54" s="16"/>
      <c r="G54" s="16"/>
    </row>
    <row r="55" spans="4:7" ht="12.75">
      <c r="D55" s="16"/>
      <c r="E55" s="16"/>
      <c r="F55" s="16"/>
      <c r="G55" s="16"/>
    </row>
    <row r="56" spans="4:7" ht="12.75">
      <c r="D56" s="16"/>
      <c r="E56" s="16"/>
      <c r="F56" s="16"/>
      <c r="G56" s="16"/>
    </row>
    <row r="57" spans="4:7" ht="12.75">
      <c r="D57" s="16"/>
      <c r="E57" s="33" t="s">
        <v>1</v>
      </c>
      <c r="F57" s="16"/>
      <c r="G57" s="16"/>
    </row>
    <row r="58" spans="4:7" ht="12.75">
      <c r="D58" s="16"/>
      <c r="E58" s="16"/>
      <c r="F58" s="16"/>
      <c r="G58" s="16"/>
    </row>
    <row r="59" spans="4:7" ht="12.75">
      <c r="D59" s="16"/>
      <c r="E59" s="33" t="s">
        <v>4</v>
      </c>
      <c r="F59" s="16"/>
      <c r="G59" s="16"/>
    </row>
    <row r="60" spans="4:7" ht="12.75">
      <c r="D60" s="16"/>
      <c r="E60" s="16"/>
      <c r="F60" s="16"/>
      <c r="G60" s="16"/>
    </row>
    <row r="61" spans="1:7" ht="12.75">
      <c r="A61" s="3" t="s">
        <v>47</v>
      </c>
      <c r="D61" s="16"/>
      <c r="E61" s="16"/>
      <c r="F61" s="16"/>
      <c r="G61" s="16"/>
    </row>
    <row r="62" spans="4:7" ht="12.75">
      <c r="D62" s="16"/>
      <c r="E62" s="16"/>
      <c r="F62" s="16"/>
      <c r="G62" s="16"/>
    </row>
    <row r="63" spans="1:7" ht="12.75">
      <c r="A63" s="2" t="s">
        <v>48</v>
      </c>
      <c r="D63" s="16"/>
      <c r="E63" s="16"/>
      <c r="F63" s="16"/>
      <c r="G63" s="16"/>
    </row>
    <row r="64" spans="1:7" ht="12.75">
      <c r="A64" s="2" t="s">
        <v>77</v>
      </c>
      <c r="D64" s="16"/>
      <c r="E64" s="16">
        <v>0</v>
      </c>
      <c r="F64" s="16"/>
      <c r="G64" s="16"/>
    </row>
    <row r="65" spans="1:7" ht="12.75">
      <c r="A65" s="2" t="s">
        <v>78</v>
      </c>
      <c r="D65" s="16"/>
      <c r="E65" s="16">
        <v>108066</v>
      </c>
      <c r="F65" s="16"/>
      <c r="G65" s="16"/>
    </row>
    <row r="66" spans="1:7" ht="12.75">
      <c r="A66" s="2" t="s">
        <v>79</v>
      </c>
      <c r="D66" s="16"/>
      <c r="E66" s="22">
        <v>0</v>
      </c>
      <c r="F66" s="16"/>
      <c r="G66" s="16"/>
    </row>
    <row r="67" spans="1:7" ht="12.75">
      <c r="A67" s="2" t="s">
        <v>57</v>
      </c>
      <c r="D67" s="16"/>
      <c r="E67" s="22">
        <f>SUM(E64:E66)</f>
        <v>108066</v>
      </c>
      <c r="F67" s="16"/>
      <c r="G67" s="16"/>
    </row>
    <row r="68" spans="4:7" ht="12.75">
      <c r="D68" s="16"/>
      <c r="E68" s="16"/>
      <c r="F68" s="16"/>
      <c r="G68" s="16"/>
    </row>
    <row r="69" spans="1:7" ht="12.75">
      <c r="A69" s="2" t="s">
        <v>80</v>
      </c>
      <c r="D69" s="16"/>
      <c r="E69" s="35">
        <v>0</v>
      </c>
      <c r="F69" s="16"/>
      <c r="G69" s="16"/>
    </row>
    <row r="70" spans="4:7" ht="12.75">
      <c r="D70" s="16"/>
      <c r="E70" s="16"/>
      <c r="F70" s="16"/>
      <c r="G70" s="16"/>
    </row>
    <row r="71" spans="1:7" ht="12.75">
      <c r="A71" s="2" t="s">
        <v>60</v>
      </c>
      <c r="D71" s="16"/>
      <c r="E71" s="35">
        <v>0</v>
      </c>
      <c r="F71" s="16"/>
      <c r="G71" s="16"/>
    </row>
    <row r="72" spans="4:7" ht="12.75">
      <c r="D72" s="16"/>
      <c r="E72" s="16"/>
      <c r="F72" s="16"/>
      <c r="G72" s="16"/>
    </row>
    <row r="73" spans="1:7" ht="12.75">
      <c r="A73" s="2" t="s">
        <v>89</v>
      </c>
      <c r="D73" s="16"/>
      <c r="E73" s="22">
        <v>0</v>
      </c>
      <c r="F73" s="16"/>
      <c r="G73" s="16"/>
    </row>
    <row r="74" spans="4:7" ht="12.75">
      <c r="D74" s="16"/>
      <c r="E74" s="16"/>
      <c r="F74" s="16"/>
      <c r="G74" s="16"/>
    </row>
    <row r="75" spans="4:7" ht="12.75">
      <c r="D75" s="16"/>
      <c r="E75" s="16"/>
      <c r="F75" s="16"/>
      <c r="G75" s="16"/>
    </row>
    <row r="76" spans="1:7" ht="13.5">
      <c r="A76" s="3" t="s">
        <v>62</v>
      </c>
      <c r="D76" s="16"/>
      <c r="E76" s="31">
        <f>SUM(E73+E71+E67+E69)</f>
        <v>108066</v>
      </c>
      <c r="F76" s="16"/>
      <c r="G76" s="16"/>
    </row>
    <row r="77" spans="4:7" ht="13.5">
      <c r="D77" s="16"/>
      <c r="E77" s="16"/>
      <c r="F77" s="16"/>
      <c r="G77" s="16"/>
    </row>
    <row r="78" spans="1:7" ht="12.75">
      <c r="A78" s="3" t="s">
        <v>63</v>
      </c>
      <c r="D78" s="16"/>
      <c r="E78" s="16"/>
      <c r="F78" s="16"/>
      <c r="G78" s="16"/>
    </row>
    <row r="79" spans="4:7" ht="12.75">
      <c r="D79" s="16"/>
      <c r="E79" s="16"/>
      <c r="F79" s="16"/>
      <c r="G79" s="16"/>
    </row>
    <row r="80" spans="1:7" ht="12.75">
      <c r="A80" s="2">
        <f>Samlet!B93</f>
        <v>0</v>
      </c>
      <c r="D80" s="16"/>
      <c r="E80" s="16">
        <v>103364</v>
      </c>
      <c r="F80" s="16"/>
      <c r="G80" s="16"/>
    </row>
    <row r="81" spans="1:7" ht="12.75">
      <c r="A81" s="2" t="s">
        <v>8</v>
      </c>
      <c r="D81" s="16"/>
      <c r="E81" s="16">
        <f>SUM(D30)</f>
        <v>44040</v>
      </c>
      <c r="F81" s="16"/>
      <c r="G81" s="16"/>
    </row>
    <row r="82" spans="1:7" ht="12.75">
      <c r="A82" s="2" t="s">
        <v>9</v>
      </c>
      <c r="D82" s="16"/>
      <c r="E82" s="16">
        <f>SUM(E30)</f>
        <v>39338</v>
      </c>
      <c r="F82" s="16"/>
      <c r="G82" s="16"/>
    </row>
    <row r="83" spans="1:7" ht="12.75">
      <c r="A83" s="2" t="s">
        <v>90</v>
      </c>
      <c r="D83" s="16"/>
      <c r="E83" s="16">
        <v>0</v>
      </c>
      <c r="F83" s="16"/>
      <c r="G83" s="16"/>
    </row>
    <row r="84" spans="4:7" ht="12.75" hidden="1">
      <c r="D84" s="16"/>
      <c r="E84" s="22"/>
      <c r="F84" s="16"/>
      <c r="G84" s="16"/>
    </row>
    <row r="85" spans="1:7" ht="12.75">
      <c r="A85" s="2" t="s">
        <v>66</v>
      </c>
      <c r="D85" s="16"/>
      <c r="E85" s="42">
        <f>SUM(E80+E81-E82+E84+E83)</f>
        <v>108066</v>
      </c>
      <c r="F85" s="16"/>
      <c r="G85" s="16"/>
    </row>
    <row r="86" spans="4:7" ht="12.75">
      <c r="D86" s="16"/>
      <c r="E86" s="16"/>
      <c r="F86" s="16"/>
      <c r="G86" s="16"/>
    </row>
    <row r="87" spans="1:7" ht="12.75">
      <c r="A87" s="2" t="s">
        <v>67</v>
      </c>
      <c r="D87" s="16"/>
      <c r="E87" s="22">
        <v>0</v>
      </c>
      <c r="F87" s="16"/>
      <c r="G87" s="16"/>
    </row>
    <row r="88" spans="4:7" ht="12.75">
      <c r="D88" s="16"/>
      <c r="E88" s="16"/>
      <c r="F88" s="16"/>
      <c r="G88" s="16"/>
    </row>
    <row r="89" spans="4:7" ht="12.75">
      <c r="D89" s="16"/>
      <c r="E89" s="16"/>
      <c r="F89" s="16"/>
      <c r="G89" s="16"/>
    </row>
    <row r="90" spans="1:7" ht="13.5">
      <c r="A90" s="3" t="s">
        <v>68</v>
      </c>
      <c r="D90" s="16"/>
      <c r="E90" s="31">
        <f>SUM(E85:E87)</f>
        <v>108066</v>
      </c>
      <c r="F90" s="16"/>
      <c r="G90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A1" sqref="A1"/>
    </sheetView>
  </sheetViews>
  <sheetFormatPr defaultColWidth="9.140625" defaultRowHeight="12.75"/>
  <cols>
    <col min="4" max="7" width="12.7109375" style="2" customWidth="1"/>
  </cols>
  <sheetData>
    <row r="1" ht="12.75">
      <c r="E1" s="4" t="s">
        <v>1</v>
      </c>
    </row>
    <row r="3" ht="12.75">
      <c r="E3" s="4">
        <f>Samlet!F3</f>
        <v>0</v>
      </c>
    </row>
    <row r="4" spans="1:7" ht="12.75">
      <c r="A4" s="5"/>
      <c r="B4" s="5"/>
      <c r="C4" s="5"/>
      <c r="D4" s="5"/>
      <c r="E4" s="5"/>
      <c r="F4" s="5"/>
      <c r="G4" s="5"/>
    </row>
    <row r="5" spans="1:7" ht="12.75">
      <c r="A5" s="6" t="s">
        <v>104</v>
      </c>
      <c r="B5" s="7"/>
      <c r="C5" s="8"/>
      <c r="D5" s="7" t="s">
        <v>6</v>
      </c>
      <c r="E5" s="8"/>
      <c r="F5" s="9">
        <f>Samlet!G5</f>
        <v>0</v>
      </c>
      <c r="G5" s="8"/>
    </row>
    <row r="6" spans="1:7" ht="12.75">
      <c r="A6" s="11"/>
      <c r="B6" s="5"/>
      <c r="C6" s="12"/>
      <c r="D6" s="13" t="s">
        <v>8</v>
      </c>
      <c r="E6" s="14" t="s">
        <v>9</v>
      </c>
      <c r="F6" s="13" t="s">
        <v>8</v>
      </c>
      <c r="G6" s="14" t="s">
        <v>9</v>
      </c>
    </row>
    <row r="7" spans="1:7" ht="12.75">
      <c r="A7" s="15" t="s">
        <v>11</v>
      </c>
      <c r="C7" s="8"/>
      <c r="D7" s="16">
        <v>95269</v>
      </c>
      <c r="E7" s="18"/>
      <c r="F7" s="16">
        <v>115000</v>
      </c>
      <c r="G7" s="18"/>
    </row>
    <row r="8" spans="1:7" ht="12.75">
      <c r="A8" s="15" t="s">
        <v>105</v>
      </c>
      <c r="C8" s="8"/>
      <c r="D8" s="16"/>
      <c r="E8" s="18"/>
      <c r="F8" s="16"/>
      <c r="G8" s="18"/>
    </row>
    <row r="9" spans="1:7" ht="12.75">
      <c r="A9" s="15" t="s">
        <v>13</v>
      </c>
      <c r="C9" s="8"/>
      <c r="D9" s="16">
        <v>104700</v>
      </c>
      <c r="E9" s="18"/>
      <c r="F9" s="16">
        <v>100000</v>
      </c>
      <c r="G9" s="18"/>
    </row>
    <row r="10" spans="1:7" ht="12.75">
      <c r="A10" s="15" t="s">
        <v>88</v>
      </c>
      <c r="C10" s="8"/>
      <c r="D10" s="16">
        <v>132619</v>
      </c>
      <c r="E10" s="18">
        <v>6747</v>
      </c>
      <c r="F10" s="16">
        <v>169000</v>
      </c>
      <c r="G10" s="18"/>
    </row>
    <row r="11" spans="1:7" ht="12.75">
      <c r="A11" s="15" t="s">
        <v>33</v>
      </c>
      <c r="C11" s="8"/>
      <c r="D11" s="16"/>
      <c r="E11" s="18">
        <v>3800</v>
      </c>
      <c r="F11" s="16"/>
      <c r="G11" s="18"/>
    </row>
    <row r="12" spans="1:7" ht="12.75">
      <c r="A12" s="15" t="s">
        <v>17</v>
      </c>
      <c r="C12" s="8"/>
      <c r="D12" s="16"/>
      <c r="E12" s="18">
        <v>22821</v>
      </c>
      <c r="F12" s="16"/>
      <c r="G12" s="18"/>
    </row>
    <row r="13" spans="1:7" ht="12.75">
      <c r="A13" s="15" t="s">
        <v>19</v>
      </c>
      <c r="C13" s="8"/>
      <c r="D13" s="16"/>
      <c r="E13" s="18">
        <v>33331</v>
      </c>
      <c r="F13" s="16"/>
      <c r="G13" s="18"/>
    </row>
    <row r="14" spans="1:7" ht="12.75">
      <c r="A14" s="15" t="s">
        <v>20</v>
      </c>
      <c r="C14" s="8"/>
      <c r="D14" s="16"/>
      <c r="E14" s="18"/>
      <c r="F14" s="16"/>
      <c r="G14" s="18"/>
    </row>
    <row r="15" spans="1:7" ht="12.75">
      <c r="A15" s="15" t="s">
        <v>106</v>
      </c>
      <c r="C15" s="8"/>
      <c r="D15" s="16"/>
      <c r="E15" s="18"/>
      <c r="F15" s="16"/>
      <c r="G15" s="18"/>
    </row>
    <row r="16" spans="1:7" ht="12.75">
      <c r="A16" s="15" t="s">
        <v>107</v>
      </c>
      <c r="C16" s="8"/>
      <c r="D16" s="16"/>
      <c r="E16" s="18"/>
      <c r="F16" s="16"/>
      <c r="G16" s="18"/>
    </row>
    <row r="17" spans="1:7" ht="12.75">
      <c r="A17" s="15" t="s">
        <v>108</v>
      </c>
      <c r="C17" s="8"/>
      <c r="D17" s="16"/>
      <c r="E17" s="18"/>
      <c r="F17" s="16"/>
      <c r="G17" s="18"/>
    </row>
    <row r="18" spans="1:7" ht="12.75">
      <c r="A18" s="15" t="s">
        <v>109</v>
      </c>
      <c r="C18" s="8"/>
      <c r="D18" s="16"/>
      <c r="E18" s="18">
        <v>28379</v>
      </c>
      <c r="F18" s="16"/>
      <c r="G18" s="18"/>
    </row>
    <row r="19" spans="1:7" ht="12.75">
      <c r="A19" s="15" t="s">
        <v>92</v>
      </c>
      <c r="C19" s="8"/>
      <c r="D19" s="16"/>
      <c r="E19" s="18">
        <v>22390</v>
      </c>
      <c r="F19" s="16"/>
      <c r="G19" s="18"/>
    </row>
    <row r="20" spans="1:7" ht="12.75">
      <c r="A20" s="15" t="s">
        <v>26</v>
      </c>
      <c r="C20" s="8"/>
      <c r="D20" s="16"/>
      <c r="E20" s="18">
        <v>40711</v>
      </c>
      <c r="F20" s="16"/>
      <c r="G20" s="18"/>
    </row>
    <row r="21" spans="1:7" ht="12.75">
      <c r="A21" s="15" t="s">
        <v>11</v>
      </c>
      <c r="C21" s="8"/>
      <c r="D21" s="16"/>
      <c r="E21" s="18">
        <v>825</v>
      </c>
      <c r="F21" s="16"/>
      <c r="G21" s="18"/>
    </row>
    <row r="22" spans="1:7" ht="12.75">
      <c r="A22" s="15" t="s">
        <v>28</v>
      </c>
      <c r="C22" s="8"/>
      <c r="D22" s="16"/>
      <c r="E22" s="18"/>
      <c r="F22" s="16"/>
      <c r="G22" s="18"/>
    </row>
    <row r="23" spans="1:7" ht="12.75">
      <c r="A23" s="15" t="s">
        <v>110</v>
      </c>
      <c r="C23" s="8"/>
      <c r="D23" s="16"/>
      <c r="E23" s="18"/>
      <c r="F23" s="16"/>
      <c r="G23" s="18"/>
    </row>
    <row r="24" spans="1:7" ht="12.75">
      <c r="A24" s="15" t="s">
        <v>31</v>
      </c>
      <c r="C24" s="8"/>
      <c r="D24" s="16"/>
      <c r="E24" s="18">
        <v>100</v>
      </c>
      <c r="F24" s="16"/>
      <c r="G24" s="18"/>
    </row>
    <row r="25" spans="1:7" ht="12.75">
      <c r="A25" s="15" t="s">
        <v>32</v>
      </c>
      <c r="C25" s="8"/>
      <c r="D25" s="16"/>
      <c r="E25" s="18"/>
      <c r="F25" s="16"/>
      <c r="G25" s="18"/>
    </row>
    <row r="26" spans="1:7" ht="12.75">
      <c r="A26" s="15" t="s">
        <v>34</v>
      </c>
      <c r="C26" s="8"/>
      <c r="D26" s="16"/>
      <c r="E26" s="18">
        <v>1232</v>
      </c>
      <c r="F26" s="16"/>
      <c r="G26" s="18"/>
    </row>
    <row r="27" spans="1:7" ht="12.75">
      <c r="A27" s="15" t="s">
        <v>88</v>
      </c>
      <c r="C27" s="8"/>
      <c r="D27" s="16"/>
      <c r="E27" s="18">
        <v>12256</v>
      </c>
      <c r="F27" s="16"/>
      <c r="G27" s="18"/>
    </row>
    <row r="28" spans="1:7" ht="12.75">
      <c r="A28" s="15" t="s">
        <v>37</v>
      </c>
      <c r="C28" s="8"/>
      <c r="D28" s="16"/>
      <c r="E28" s="18"/>
      <c r="F28" s="16"/>
      <c r="G28" s="18"/>
    </row>
    <row r="29" spans="1:7" ht="12.75">
      <c r="A29" s="15" t="s">
        <v>38</v>
      </c>
      <c r="C29" s="8"/>
      <c r="D29" s="16"/>
      <c r="E29" s="18"/>
      <c r="F29" s="16"/>
      <c r="G29" s="18"/>
    </row>
    <row r="30" spans="1:7" ht="12.75">
      <c r="A30" s="15" t="s">
        <v>41</v>
      </c>
      <c r="C30" s="8"/>
      <c r="D30" s="16"/>
      <c r="E30" s="18">
        <v>1447</v>
      </c>
      <c r="F30" s="16">
        <v>500</v>
      </c>
      <c r="G30" s="18"/>
    </row>
    <row r="31" spans="1:7" ht="12.75">
      <c r="A31" s="15" t="s">
        <v>42</v>
      </c>
      <c r="C31" s="8"/>
      <c r="D31" s="16"/>
      <c r="E31" s="18">
        <v>45</v>
      </c>
      <c r="F31" s="16"/>
      <c r="G31" s="18"/>
    </row>
    <row r="32" spans="1:7" ht="12.75">
      <c r="A32" s="11" t="s">
        <v>45</v>
      </c>
      <c r="B32" s="5"/>
      <c r="C32" s="12"/>
      <c r="D32" s="22"/>
      <c r="E32" s="23">
        <v>1801</v>
      </c>
      <c r="F32" s="22"/>
      <c r="G32" s="23"/>
    </row>
    <row r="33" spans="1:7" ht="13.5">
      <c r="A33" s="39"/>
      <c r="B33" s="25"/>
      <c r="C33" s="26"/>
      <c r="D33" s="27">
        <f>SUM(D7:D32)</f>
        <v>332588</v>
      </c>
      <c r="E33" s="27">
        <f>SUM(E7:E32)</f>
        <v>175885</v>
      </c>
      <c r="F33" s="27">
        <f>SUM(F7:F32)</f>
        <v>384500</v>
      </c>
      <c r="G33" s="38">
        <f>SUM(G7:G32)</f>
        <v>0</v>
      </c>
    </row>
    <row r="34" spans="1:7" ht="13.5">
      <c r="A34" s="40"/>
      <c r="D34" s="16"/>
      <c r="E34" s="16"/>
      <c r="F34" s="16"/>
      <c r="G34" s="16"/>
    </row>
    <row r="35" spans="1:7" ht="13.5">
      <c r="A35" s="41" t="s">
        <v>46</v>
      </c>
      <c r="B35" s="3"/>
      <c r="C35" s="3"/>
      <c r="D35" s="31">
        <f>SUM(D33-E33)</f>
        <v>156703</v>
      </c>
      <c r="E35" s="16"/>
      <c r="F35" s="31">
        <f>SUM(F33-G33)</f>
        <v>384500</v>
      </c>
      <c r="G35" s="16"/>
    </row>
    <row r="36" spans="1:7" ht="13.5">
      <c r="A36" s="30"/>
      <c r="B36" s="3"/>
      <c r="C36" s="3"/>
      <c r="D36" s="32"/>
      <c r="E36" s="16"/>
      <c r="F36" s="16"/>
      <c r="G36" s="16"/>
    </row>
    <row r="37" spans="1:7" ht="12.75">
      <c r="A37" s="30"/>
      <c r="B37" s="3"/>
      <c r="C37" s="3"/>
      <c r="D37" s="32"/>
      <c r="E37" s="16"/>
      <c r="F37" s="16"/>
      <c r="G37" s="16"/>
    </row>
    <row r="38" spans="1:7" ht="12.75">
      <c r="A38" s="30"/>
      <c r="B38" s="3"/>
      <c r="C38" s="3"/>
      <c r="D38" s="32"/>
      <c r="E38" s="16"/>
      <c r="F38" s="16"/>
      <c r="G38" s="16"/>
    </row>
    <row r="39" spans="1:7" ht="12.75">
      <c r="A39" s="30"/>
      <c r="B39" s="3"/>
      <c r="C39" s="3"/>
      <c r="D39" s="32"/>
      <c r="E39" s="16"/>
      <c r="F39" s="16"/>
      <c r="G39" s="16"/>
    </row>
    <row r="40" spans="1:7" ht="12.75">
      <c r="A40" s="30"/>
      <c r="B40" s="3"/>
      <c r="C40" s="3"/>
      <c r="D40" s="32"/>
      <c r="E40" s="16"/>
      <c r="F40" s="16"/>
      <c r="G40" s="16"/>
    </row>
    <row r="41" spans="1:7" ht="12.75">
      <c r="A41" s="30"/>
      <c r="B41" s="3"/>
      <c r="C41" s="3"/>
      <c r="D41" s="32"/>
      <c r="E41" s="16"/>
      <c r="F41" s="16"/>
      <c r="G41" s="16"/>
    </row>
    <row r="42" spans="1:7" ht="12.75">
      <c r="A42" s="30"/>
      <c r="B42" s="3"/>
      <c r="C42" s="3"/>
      <c r="D42" s="32"/>
      <c r="E42" s="16"/>
      <c r="F42" s="16"/>
      <c r="G42" s="16"/>
    </row>
    <row r="43" spans="1:7" ht="12.75">
      <c r="A43" s="30"/>
      <c r="B43" s="3"/>
      <c r="C43" s="3"/>
      <c r="D43" s="32"/>
      <c r="E43" s="16"/>
      <c r="F43" s="16"/>
      <c r="G43" s="16"/>
    </row>
    <row r="44" spans="1:7" ht="12.75">
      <c r="A44" s="30"/>
      <c r="B44" s="3"/>
      <c r="C44" s="3"/>
      <c r="D44" s="32"/>
      <c r="E44" s="16"/>
      <c r="F44" s="16"/>
      <c r="G44" s="16"/>
    </row>
    <row r="45" spans="1:7" ht="12.75">
      <c r="A45" s="30"/>
      <c r="B45" s="3"/>
      <c r="C45" s="3"/>
      <c r="D45" s="32"/>
      <c r="E45" s="16"/>
      <c r="F45" s="16"/>
      <c r="G45" s="16"/>
    </row>
    <row r="46" spans="1:7" ht="12.75">
      <c r="A46" s="30"/>
      <c r="B46" s="3"/>
      <c r="C46" s="3"/>
      <c r="D46" s="32"/>
      <c r="E46" s="16"/>
      <c r="F46" s="16"/>
      <c r="G46" s="16"/>
    </row>
    <row r="47" spans="1:7" ht="12.75">
      <c r="A47" s="30"/>
      <c r="B47" s="3"/>
      <c r="C47" s="3"/>
      <c r="D47" s="32"/>
      <c r="E47" s="16"/>
      <c r="F47" s="16"/>
      <c r="G47" s="16"/>
    </row>
    <row r="48" spans="1:7" ht="12.75">
      <c r="A48" s="30"/>
      <c r="B48" s="3"/>
      <c r="C48" s="3"/>
      <c r="D48" s="32"/>
      <c r="E48" s="16"/>
      <c r="F48" s="16"/>
      <c r="G48" s="16"/>
    </row>
    <row r="49" spans="1:7" ht="12.75">
      <c r="A49" s="30"/>
      <c r="B49" s="3"/>
      <c r="C49" s="3"/>
      <c r="D49" s="32"/>
      <c r="E49" s="16"/>
      <c r="F49" s="16"/>
      <c r="G49" s="16"/>
    </row>
    <row r="50" spans="1:7" ht="12.75">
      <c r="A50" s="30"/>
      <c r="B50" s="3"/>
      <c r="C50" s="3"/>
      <c r="D50" s="32"/>
      <c r="E50" s="16"/>
      <c r="F50" s="16"/>
      <c r="G50" s="16"/>
    </row>
    <row r="51" spans="4:7" ht="12.75">
      <c r="D51" s="16"/>
      <c r="E51" s="16"/>
      <c r="F51" s="16"/>
      <c r="G51" s="16"/>
    </row>
    <row r="52" spans="4:7" ht="12.75">
      <c r="D52" s="16"/>
      <c r="E52" s="16"/>
      <c r="F52" s="16"/>
      <c r="G52" s="16"/>
    </row>
    <row r="53" spans="4:7" ht="12.75">
      <c r="D53" s="16"/>
      <c r="E53" s="16"/>
      <c r="F53" s="16"/>
      <c r="G53" s="16"/>
    </row>
    <row r="54" spans="4:7" ht="12.75">
      <c r="D54" s="16"/>
      <c r="E54" s="16"/>
      <c r="F54" s="16"/>
      <c r="G54" s="16"/>
    </row>
    <row r="55" spans="4:7" ht="12.75">
      <c r="D55" s="16"/>
      <c r="E55" s="16"/>
      <c r="F55" s="16"/>
      <c r="G55" s="16"/>
    </row>
    <row r="56" spans="4:7" ht="12.75">
      <c r="D56" s="16"/>
      <c r="E56" s="16"/>
      <c r="F56" s="16"/>
      <c r="G56" s="16"/>
    </row>
    <row r="57" spans="4:7" ht="12.75">
      <c r="D57" s="16"/>
      <c r="E57" s="33" t="s">
        <v>1</v>
      </c>
      <c r="F57" s="16"/>
      <c r="G57" s="16"/>
    </row>
    <row r="58" spans="4:7" ht="12.75">
      <c r="D58" s="16"/>
      <c r="E58" s="16"/>
      <c r="F58" s="16"/>
      <c r="G58" s="16"/>
    </row>
    <row r="59" spans="4:7" ht="12.75">
      <c r="D59" s="16"/>
      <c r="E59" s="33" t="s">
        <v>4</v>
      </c>
      <c r="F59" s="16"/>
      <c r="G59" s="16"/>
    </row>
    <row r="60" spans="4:7" ht="12.75">
      <c r="D60" s="16"/>
      <c r="E60" s="16"/>
      <c r="F60" s="16"/>
      <c r="G60" s="16"/>
    </row>
    <row r="61" spans="1:7" ht="12.75">
      <c r="A61" s="3" t="s">
        <v>47</v>
      </c>
      <c r="D61" s="16"/>
      <c r="E61" s="16"/>
      <c r="F61" s="16"/>
      <c r="G61" s="16"/>
    </row>
    <row r="62" spans="4:7" ht="12.75">
      <c r="D62" s="16"/>
      <c r="E62" s="16"/>
      <c r="F62" s="16"/>
      <c r="G62" s="16"/>
    </row>
    <row r="63" spans="1:7" ht="12.75">
      <c r="A63" s="2" t="s">
        <v>48</v>
      </c>
      <c r="D63" s="16"/>
      <c r="E63" s="16"/>
      <c r="F63" s="16"/>
      <c r="G63" s="16"/>
    </row>
    <row r="64" spans="1:7" ht="12.75">
      <c r="A64" s="2" t="s">
        <v>77</v>
      </c>
      <c r="D64" s="16"/>
      <c r="E64" s="16">
        <v>852</v>
      </c>
      <c r="F64" s="16"/>
      <c r="G64" s="16"/>
    </row>
    <row r="65" spans="1:7" ht="12.75">
      <c r="A65" s="2" t="s">
        <v>78</v>
      </c>
      <c r="D65" s="16"/>
      <c r="E65" s="16">
        <v>152796</v>
      </c>
      <c r="F65" s="16"/>
      <c r="G65" s="16"/>
    </row>
    <row r="66" spans="1:7" ht="12.75">
      <c r="A66" s="2" t="s">
        <v>78</v>
      </c>
      <c r="D66" s="16"/>
      <c r="E66" s="22">
        <v>39654</v>
      </c>
      <c r="F66" s="16"/>
      <c r="G66" s="16"/>
    </row>
    <row r="67" spans="1:7" ht="12.75">
      <c r="A67" s="2" t="s">
        <v>57</v>
      </c>
      <c r="D67" s="16"/>
      <c r="E67" s="22">
        <f>SUM(E64:E66)</f>
        <v>193302</v>
      </c>
      <c r="F67" s="16"/>
      <c r="G67" s="16"/>
    </row>
    <row r="68" spans="4:7" ht="12.75">
      <c r="D68" s="16"/>
      <c r="E68" s="16"/>
      <c r="F68" s="16"/>
      <c r="G68" s="16"/>
    </row>
    <row r="69" spans="1:7" ht="12.75">
      <c r="A69" s="2" t="s">
        <v>80</v>
      </c>
      <c r="D69" s="16"/>
      <c r="E69" s="35">
        <v>15375</v>
      </c>
      <c r="F69" s="16"/>
      <c r="G69" s="16"/>
    </row>
    <row r="70" spans="4:7" ht="12.75">
      <c r="D70" s="16"/>
      <c r="E70" s="16"/>
      <c r="F70" s="16"/>
      <c r="G70" s="16"/>
    </row>
    <row r="71" spans="1:7" ht="12.75">
      <c r="A71" s="2" t="s">
        <v>81</v>
      </c>
      <c r="D71" s="16"/>
      <c r="E71" s="35">
        <v>0</v>
      </c>
      <c r="F71" s="16"/>
      <c r="G71" s="16"/>
    </row>
    <row r="72" spans="4:7" ht="12.75">
      <c r="D72" s="16"/>
      <c r="E72" s="16"/>
      <c r="F72" s="16"/>
      <c r="G72" s="16"/>
    </row>
    <row r="73" spans="1:7" ht="12.75">
      <c r="A73" s="2" t="s">
        <v>89</v>
      </c>
      <c r="D73" s="16"/>
      <c r="E73" s="22">
        <v>0</v>
      </c>
      <c r="F73" s="16"/>
      <c r="G73" s="16"/>
    </row>
    <row r="74" spans="4:7" ht="12.75">
      <c r="D74" s="16"/>
      <c r="E74" s="16"/>
      <c r="F74" s="16"/>
      <c r="G74" s="16"/>
    </row>
    <row r="75" spans="4:7" ht="12.75">
      <c r="D75" s="16"/>
      <c r="E75" s="16"/>
      <c r="F75" s="16"/>
      <c r="G75" s="16"/>
    </row>
    <row r="76" spans="1:7" ht="13.5">
      <c r="A76" s="3" t="s">
        <v>62</v>
      </c>
      <c r="D76" s="16"/>
      <c r="E76" s="31">
        <f>SUM(E73+E71+E67+E69)</f>
        <v>208677</v>
      </c>
      <c r="F76" s="16"/>
      <c r="G76" s="16"/>
    </row>
    <row r="77" spans="4:7" ht="13.5">
      <c r="D77" s="16"/>
      <c r="E77" s="16"/>
      <c r="F77" s="16"/>
      <c r="G77" s="16"/>
    </row>
    <row r="78" spans="1:7" ht="12.75">
      <c r="A78" s="3" t="s">
        <v>63</v>
      </c>
      <c r="D78" s="16"/>
      <c r="E78" s="16"/>
      <c r="F78" s="16"/>
      <c r="G78" s="16"/>
    </row>
    <row r="79" spans="4:7" ht="12.75">
      <c r="D79" s="16"/>
      <c r="E79" s="16"/>
      <c r="F79" s="16"/>
      <c r="G79" s="16"/>
    </row>
    <row r="80" spans="1:7" ht="12.75">
      <c r="A80" s="2">
        <f>Samlet!B93</f>
        <v>0</v>
      </c>
      <c r="D80" s="16"/>
      <c r="E80" s="16">
        <v>51974</v>
      </c>
      <c r="F80" s="16"/>
      <c r="G80" s="16"/>
    </row>
    <row r="81" spans="1:7" ht="12.75">
      <c r="A81" s="2" t="s">
        <v>8</v>
      </c>
      <c r="D81" s="16"/>
      <c r="E81" s="16">
        <f>SUM(D33)</f>
        <v>332588</v>
      </c>
      <c r="F81" s="16"/>
      <c r="G81" s="16"/>
    </row>
    <row r="82" spans="1:7" ht="12.75">
      <c r="A82" s="2" t="s">
        <v>9</v>
      </c>
      <c r="D82" s="16"/>
      <c r="E82" s="16">
        <f>SUM(E33)</f>
        <v>175885</v>
      </c>
      <c r="F82" s="16"/>
      <c r="G82" s="16"/>
    </row>
    <row r="83" spans="1:7" ht="12.75">
      <c r="A83" s="2" t="s">
        <v>90</v>
      </c>
      <c r="D83" s="16"/>
      <c r="E83" s="16">
        <v>0</v>
      </c>
      <c r="F83" s="16"/>
      <c r="G83" s="16"/>
    </row>
    <row r="84" spans="4:7" ht="12.75" hidden="1">
      <c r="D84" s="16"/>
      <c r="E84" s="22"/>
      <c r="F84" s="16"/>
      <c r="G84" s="16"/>
    </row>
    <row r="85" spans="1:7" ht="12.75">
      <c r="A85" s="2" t="s">
        <v>66</v>
      </c>
      <c r="D85" s="16"/>
      <c r="E85" s="42">
        <f>SUM(E80+E81-E82+E84+E83)</f>
        <v>208677</v>
      </c>
      <c r="F85" s="16"/>
      <c r="G85" s="16"/>
    </row>
    <row r="86" spans="4:7" ht="12.75">
      <c r="D86" s="16"/>
      <c r="E86" s="16"/>
      <c r="F86" s="16"/>
      <c r="G86" s="16"/>
    </row>
    <row r="87" spans="1:7" ht="12.75">
      <c r="A87" s="2" t="s">
        <v>67</v>
      </c>
      <c r="D87" s="16"/>
      <c r="E87" s="22">
        <v>0</v>
      </c>
      <c r="F87" s="16"/>
      <c r="G87" s="16"/>
    </row>
    <row r="88" spans="4:7" ht="12.75">
      <c r="D88" s="16"/>
      <c r="E88" s="16"/>
      <c r="F88" s="16"/>
      <c r="G88" s="16"/>
    </row>
    <row r="89" spans="4:7" ht="12.75">
      <c r="D89" s="16"/>
      <c r="E89" s="16"/>
      <c r="F89" s="16"/>
      <c r="G89" s="16"/>
    </row>
    <row r="90" spans="1:7" ht="13.5">
      <c r="A90" s="3" t="s">
        <v>68</v>
      </c>
      <c r="D90" s="16"/>
      <c r="E90" s="31">
        <f>SUM(E85:E87)</f>
        <v>208677</v>
      </c>
      <c r="F90" s="16"/>
      <c r="G90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Bay</dc:creator>
  <cp:keywords/>
  <dc:description/>
  <cp:lastModifiedBy/>
  <cp:lastPrinted>2015-02-24T08:05:00Z</cp:lastPrinted>
  <dcterms:created xsi:type="dcterms:W3CDTF">2008-01-30T09:47:29Z</dcterms:created>
  <dcterms:modified xsi:type="dcterms:W3CDTF">2016-03-28T20:04:53Z</dcterms:modified>
  <cp:category/>
  <cp:version/>
  <cp:contentType/>
  <cp:contentStatus/>
  <cp:revision>1</cp:revision>
</cp:coreProperties>
</file>